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autoCompressPictures="0"/>
  <bookViews>
    <workbookView xWindow="-105" yWindow="-105" windowWidth="19440" windowHeight="12720" tabRatio="788"/>
  </bookViews>
  <sheets>
    <sheet name="Calendario" sheetId="14" r:id="rId1"/>
    <sheet name="Campeonatos de Cantabria" sheetId="24" r:id="rId2"/>
    <sheet name="Optimist" sheetId="15" r:id="rId3"/>
    <sheet name="29er" sheetId="19" r:id="rId4"/>
    <sheet name="420" sheetId="18" r:id="rId5"/>
    <sheet name="Laser 4.7" sheetId="16" r:id="rId6"/>
    <sheet name="Laser Radial" sheetId="17" r:id="rId7"/>
    <sheet name="Snipe" sheetId="20" r:id="rId8"/>
    <sheet name="Vaurien" sheetId="26" r:id="rId9"/>
    <sheet name="Waszp" sheetId="25" r:id="rId10"/>
    <sheet name="RS Feva" sheetId="27" r:id="rId11"/>
    <sheet name="J80" sheetId="22" r:id="rId12"/>
    <sheet name="Crucero" sheetId="23" r:id="rId13"/>
  </sheets>
  <definedNames>
    <definedName name="_xlnm.Print_Area" localSheetId="0">Calendario!$B$1:$I$408</definedName>
    <definedName name="Calendario10Año">Calendario!$B$323</definedName>
    <definedName name="Calendario10Mes">Calendario!$C$323</definedName>
    <definedName name="Calendario10MesOpción">MATCH(Calendario10Mes,Meses,0)</definedName>
    <definedName name="Calendario11Año">Calendario!$B$353</definedName>
    <definedName name="Calendario11Mes">Calendario!$C$353</definedName>
    <definedName name="Calendario11MesOpción">MATCH(Calendario11Mes,Meses,0)</definedName>
    <definedName name="Calendario12Año">Calendario!$B$380</definedName>
    <definedName name="Calendario12Mes">Calendario!$C$380</definedName>
    <definedName name="Calendario12MesOpción">MATCH(Calendario12Mes,Meses,0)</definedName>
    <definedName name="Calendario1Año">Calendario!$B$1</definedName>
    <definedName name="Calendario1Mes">Calendario!$C$1</definedName>
    <definedName name="Calendario1MesOpción">MATCH(Calendario1Mes,Meses,0)</definedName>
    <definedName name="Calendario2Año">Calendario!$B$33</definedName>
    <definedName name="Calendario2Mes">Calendario!$C$33</definedName>
    <definedName name="Calendario2MesOpción">MATCH(Calendario2Mes,Meses,0)</definedName>
    <definedName name="Calendario3Año">Calendario!$B$67</definedName>
    <definedName name="Calendario3Mes">Calendario!$C$67</definedName>
    <definedName name="Calendario3MesOpción">MATCH(Calendario3Mes,Meses,0)</definedName>
    <definedName name="Calendario4Año">Calendario!$B$98</definedName>
    <definedName name="Calendario4Mes">Calendario!$C$98</definedName>
    <definedName name="Calendario4MesOpción">MATCH(Calendario4Mes,Meses,0)</definedName>
    <definedName name="Calendario5Año">Calendario!$B$144</definedName>
    <definedName name="Calendario5Mes">Calendario!$C$144</definedName>
    <definedName name="Calendario5MesOpción">MATCH(Calendario5Mes,Meses,0)</definedName>
    <definedName name="Calendario6Año">Calendario!$B$176</definedName>
    <definedName name="Calendario6Mes">Calendario!$C$176</definedName>
    <definedName name="Calendario6MesOpción">MATCH(Calendario6Mes,Meses,0)</definedName>
    <definedName name="Calendario7Año">Calendario!$B$216</definedName>
    <definedName name="Calendario7Mes">Calendario!$C$216</definedName>
    <definedName name="Calendario7MesOpción">MATCH(Calendario7Mes,Meses,0)</definedName>
    <definedName name="Calendario8Año">Calendario!$B$253</definedName>
    <definedName name="Calendario8Mes">Calendario!$C$253</definedName>
    <definedName name="Calendario8MesOpción">MATCH(Calendario8Mes,Meses,0)</definedName>
    <definedName name="Calendario9Año">Calendario!$B$283</definedName>
    <definedName name="Calendario9Mes">Calendario!$C$283</definedName>
    <definedName name="Calendario9MesOpción">MATCH(Calendario9Mes,Meses,0)</definedName>
    <definedName name="DíaDeLaSemanaOpción">MATCH(InicioDeSemana,DíasDeLaSemana,0)+10</definedName>
    <definedName name="Días">{0,1,2,3,4,5,6}</definedName>
    <definedName name="DíasDeLaSemana">{"LUNES","MARTES","MIÉRCOLES","JUEVES","VIERNES","SÁBADO","DOMINGO"}</definedName>
    <definedName name="InicioDeSemana">Calendario!$B$2</definedName>
    <definedName name="Meses">{"Enero","Febrero","Marzo","Abril","Mayo","Junio","Julio","Agosto","Septiembre","Octubre","Noviembre","Diciembre"}</definedName>
    <definedName name="ValorDeInicioDeSemana">IF(InicioDeSemana="LUNES",2,1)</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3" i="14"/>
  <c r="B58" s="1" a="1"/>
  <c r="B30" a="1"/>
  <c r="B24" a="1"/>
  <c r="B19" a="1"/>
  <c r="B15" a="1"/>
  <c r="B9" a="1"/>
  <c r="B3" a="1"/>
  <c r="B58" l="1"/>
  <c r="C58"/>
  <c r="H58"/>
  <c r="D58"/>
  <c r="E58"/>
  <c r="F58"/>
  <c r="G58"/>
  <c r="B67"/>
  <c r="B64" a="1"/>
  <c r="B53" a="1"/>
  <c r="B46" a="1"/>
  <c r="B41" a="1"/>
  <c r="B35" a="1"/>
  <c r="H3"/>
  <c r="H2" s="1"/>
  <c r="G3"/>
  <c r="G2" s="1"/>
  <c r="F3"/>
  <c r="F2" s="1"/>
  <c r="E3"/>
  <c r="E2" s="1"/>
  <c r="D3"/>
  <c r="D2" s="1"/>
  <c r="C3"/>
  <c r="C2" s="1"/>
  <c r="B3"/>
  <c r="H9"/>
  <c r="G9"/>
  <c r="F9"/>
  <c r="E9"/>
  <c r="D9"/>
  <c r="C9"/>
  <c r="B9"/>
  <c r="H15"/>
  <c r="G15"/>
  <c r="F15"/>
  <c r="E15"/>
  <c r="D15"/>
  <c r="C15"/>
  <c r="B15"/>
  <c r="H19"/>
  <c r="G19"/>
  <c r="F19"/>
  <c r="E19"/>
  <c r="D19"/>
  <c r="C19"/>
  <c r="B19"/>
  <c r="H24"/>
  <c r="G24"/>
  <c r="F24"/>
  <c r="E24"/>
  <c r="D24"/>
  <c r="C24"/>
  <c r="B24"/>
  <c r="C30"/>
  <c r="B30"/>
  <c r="B98" l="1"/>
  <c r="B95" a="1"/>
  <c r="B89" a="1"/>
  <c r="B84" a="1"/>
  <c r="B80" a="1"/>
  <c r="B75" a="1"/>
  <c r="B69" a="1"/>
  <c r="H35"/>
  <c r="H34" s="1"/>
  <c r="G35"/>
  <c r="G34" s="1"/>
  <c r="F35"/>
  <c r="F34" s="1"/>
  <c r="E35"/>
  <c r="E34" s="1"/>
  <c r="D35"/>
  <c r="D34" s="1"/>
  <c r="C35"/>
  <c r="C34" s="1"/>
  <c r="B35"/>
  <c r="B34" s="1"/>
  <c r="H41"/>
  <c r="G41"/>
  <c r="F41"/>
  <c r="E41"/>
  <c r="D41"/>
  <c r="C41"/>
  <c r="B41"/>
  <c r="H46"/>
  <c r="G46"/>
  <c r="F46"/>
  <c r="E46"/>
  <c r="D46"/>
  <c r="C46"/>
  <c r="B46"/>
  <c r="H53"/>
  <c r="G53"/>
  <c r="F53"/>
  <c r="E53"/>
  <c r="D53"/>
  <c r="C53"/>
  <c r="B53"/>
  <c r="C64"/>
  <c r="B64"/>
  <c r="B144" l="1"/>
  <c r="B161" s="1" a="1"/>
  <c r="B140" a="1"/>
  <c r="B133" a="1"/>
  <c r="B126" a="1"/>
  <c r="B114" a="1"/>
  <c r="B106" a="1"/>
  <c r="B100" a="1"/>
  <c r="H69"/>
  <c r="H68" s="1"/>
  <c r="G69"/>
  <c r="G68" s="1"/>
  <c r="F69"/>
  <c r="F68" s="1"/>
  <c r="E69"/>
  <c r="E68" s="1"/>
  <c r="D69"/>
  <c r="D68" s="1"/>
  <c r="C69"/>
  <c r="C68" s="1"/>
  <c r="B69"/>
  <c r="B68" s="1"/>
  <c r="H75"/>
  <c r="G75"/>
  <c r="F75"/>
  <c r="E75"/>
  <c r="D75"/>
  <c r="C75"/>
  <c r="B75"/>
  <c r="H80"/>
  <c r="G80"/>
  <c r="F80"/>
  <c r="E80"/>
  <c r="D80"/>
  <c r="C80"/>
  <c r="B80"/>
  <c r="H84"/>
  <c r="G84"/>
  <c r="F84"/>
  <c r="E84"/>
  <c r="D84"/>
  <c r="C84"/>
  <c r="B84"/>
  <c r="H89"/>
  <c r="G89"/>
  <c r="F89"/>
  <c r="E89"/>
  <c r="D89"/>
  <c r="C89"/>
  <c r="B89"/>
  <c r="C95"/>
  <c r="B95"/>
  <c r="E161" l="1"/>
  <c r="G161"/>
  <c r="H161"/>
  <c r="B161"/>
  <c r="C161"/>
  <c r="D161"/>
  <c r="F161"/>
  <c r="B176"/>
  <c r="B173" a="1"/>
  <c r="B167" a="1"/>
  <c r="B155" a="1"/>
  <c r="B150" a="1"/>
  <c r="B146" a="1"/>
  <c r="H100"/>
  <c r="H99" s="1"/>
  <c r="G100"/>
  <c r="G99" s="1"/>
  <c r="F100"/>
  <c r="F99" s="1"/>
  <c r="E100"/>
  <c r="E99" s="1"/>
  <c r="D100"/>
  <c r="D99" s="1"/>
  <c r="C100"/>
  <c r="C99" s="1"/>
  <c r="B100"/>
  <c r="B99" s="1"/>
  <c r="H106"/>
  <c r="G106"/>
  <c r="F106"/>
  <c r="E106"/>
  <c r="D106"/>
  <c r="C106"/>
  <c r="B106"/>
  <c r="H114"/>
  <c r="G114"/>
  <c r="F114"/>
  <c r="E114"/>
  <c r="D114"/>
  <c r="C114"/>
  <c r="B114"/>
  <c r="H126"/>
  <c r="G126"/>
  <c r="F126"/>
  <c r="E126"/>
  <c r="D126"/>
  <c r="C126"/>
  <c r="B126"/>
  <c r="H133"/>
  <c r="G133"/>
  <c r="F133"/>
  <c r="E133"/>
  <c r="D133"/>
  <c r="C133"/>
  <c r="B133"/>
  <c r="C140"/>
  <c r="B140"/>
  <c r="B216" l="1"/>
  <c r="B213" a="1"/>
  <c r="B208" a="1"/>
  <c r="B199" a="1"/>
  <c r="B191" a="1"/>
  <c r="B184" a="1"/>
  <c r="B178" a="1"/>
  <c r="H146"/>
  <c r="H145" s="1"/>
  <c r="G146"/>
  <c r="G145" s="1"/>
  <c r="F146"/>
  <c r="F145" s="1"/>
  <c r="E146"/>
  <c r="E145" s="1"/>
  <c r="D146"/>
  <c r="D145" s="1"/>
  <c r="C146"/>
  <c r="C145" s="1"/>
  <c r="B146"/>
  <c r="B145" s="1"/>
  <c r="H150"/>
  <c r="G150"/>
  <c r="F150"/>
  <c r="E150"/>
  <c r="D150"/>
  <c r="C150"/>
  <c r="B150"/>
  <c r="H155"/>
  <c r="G155"/>
  <c r="F155"/>
  <c r="E155"/>
  <c r="D155"/>
  <c r="C155"/>
  <c r="B155"/>
  <c r="H167"/>
  <c r="G167"/>
  <c r="F167"/>
  <c r="E167"/>
  <c r="D167"/>
  <c r="C167"/>
  <c r="B167"/>
  <c r="C173"/>
  <c r="B173"/>
  <c r="B253" l="1"/>
  <c r="B271" s="1" a="1"/>
  <c r="B250" a="1"/>
  <c r="B242" a="1"/>
  <c r="B235" a="1"/>
  <c r="B231" a="1"/>
  <c r="B225" a="1"/>
  <c r="B218" a="1"/>
  <c r="H178"/>
  <c r="H177" s="1"/>
  <c r="G178"/>
  <c r="G177" s="1"/>
  <c r="F178"/>
  <c r="F177" s="1"/>
  <c r="E178"/>
  <c r="E177" s="1"/>
  <c r="D178"/>
  <c r="D177" s="1"/>
  <c r="C178"/>
  <c r="C177" s="1"/>
  <c r="B178"/>
  <c r="B177" s="1"/>
  <c r="H184"/>
  <c r="G184"/>
  <c r="F184"/>
  <c r="E184"/>
  <c r="D184"/>
  <c r="C184"/>
  <c r="B184"/>
  <c r="H191"/>
  <c r="G191"/>
  <c r="F191"/>
  <c r="E191"/>
  <c r="D191"/>
  <c r="C191"/>
  <c r="B191"/>
  <c r="H199"/>
  <c r="G199"/>
  <c r="F199"/>
  <c r="E199"/>
  <c r="D199"/>
  <c r="C199"/>
  <c r="B199"/>
  <c r="H208"/>
  <c r="G208"/>
  <c r="F208"/>
  <c r="E208"/>
  <c r="D208"/>
  <c r="C208"/>
  <c r="B208"/>
  <c r="C213"/>
  <c r="B213"/>
  <c r="B271" l="1"/>
  <c r="E271"/>
  <c r="G271"/>
  <c r="D271"/>
  <c r="C271"/>
  <c r="H271"/>
  <c r="F271"/>
  <c r="B267" a="1"/>
  <c r="B283"/>
  <c r="B280" a="1"/>
  <c r="B276" a="1"/>
  <c r="B262" a="1"/>
  <c r="B255" a="1"/>
  <c r="H218"/>
  <c r="H217" s="1"/>
  <c r="G218"/>
  <c r="G217" s="1"/>
  <c r="F218"/>
  <c r="F217" s="1"/>
  <c r="E218"/>
  <c r="E217" s="1"/>
  <c r="D218"/>
  <c r="D217" s="1"/>
  <c r="C218"/>
  <c r="C217" s="1"/>
  <c r="B218"/>
  <c r="B217" s="1"/>
  <c r="H225"/>
  <c r="G225"/>
  <c r="F225"/>
  <c r="E225"/>
  <c r="D225"/>
  <c r="C225"/>
  <c r="B225"/>
  <c r="H231"/>
  <c r="G231"/>
  <c r="F231"/>
  <c r="E231"/>
  <c r="D231"/>
  <c r="C231"/>
  <c r="B231"/>
  <c r="H235"/>
  <c r="G235"/>
  <c r="F235"/>
  <c r="E235"/>
  <c r="D235"/>
  <c r="C235"/>
  <c r="B235"/>
  <c r="H242"/>
  <c r="G242"/>
  <c r="F242"/>
  <c r="E242"/>
  <c r="D242"/>
  <c r="C242"/>
  <c r="B242"/>
  <c r="C250"/>
  <c r="B250"/>
  <c r="B267" l="1"/>
  <c r="F267"/>
  <c r="D267"/>
  <c r="E267"/>
  <c r="H267"/>
  <c r="C267"/>
  <c r="G267"/>
  <c r="B323"/>
  <c r="B320" a="1"/>
  <c r="B315" a="1"/>
  <c r="B308" a="1"/>
  <c r="B300" a="1"/>
  <c r="B292" a="1"/>
  <c r="B285" a="1"/>
  <c r="H255"/>
  <c r="H254" s="1"/>
  <c r="G255"/>
  <c r="G254" s="1"/>
  <c r="F255"/>
  <c r="F254" s="1"/>
  <c r="E255"/>
  <c r="E254" s="1"/>
  <c r="D255"/>
  <c r="D254" s="1"/>
  <c r="C255"/>
  <c r="C254" s="1"/>
  <c r="B255"/>
  <c r="B254" s="1"/>
  <c r="H262"/>
  <c r="G262"/>
  <c r="F262"/>
  <c r="E262"/>
  <c r="D262"/>
  <c r="C262"/>
  <c r="B262"/>
  <c r="H276"/>
  <c r="G276"/>
  <c r="F276"/>
  <c r="E276"/>
  <c r="D276"/>
  <c r="C276"/>
  <c r="B276"/>
  <c r="C280"/>
  <c r="B280"/>
  <c r="B353" l="1"/>
  <c r="B350" a="1"/>
  <c r="B346" a="1"/>
  <c r="B341" a="1"/>
  <c r="B335" a="1"/>
  <c r="B330" a="1"/>
  <c r="B325" a="1"/>
  <c r="H285"/>
  <c r="H284" s="1"/>
  <c r="G285"/>
  <c r="G284" s="1"/>
  <c r="F285"/>
  <c r="F284" s="1"/>
  <c r="E285"/>
  <c r="E284" s="1"/>
  <c r="D285"/>
  <c r="D284" s="1"/>
  <c r="C285"/>
  <c r="C284" s="1"/>
  <c r="B285"/>
  <c r="B284" s="1"/>
  <c r="H292"/>
  <c r="G292"/>
  <c r="F292"/>
  <c r="E292"/>
  <c r="D292"/>
  <c r="C292"/>
  <c r="B292"/>
  <c r="H300"/>
  <c r="G300"/>
  <c r="F300"/>
  <c r="E300"/>
  <c r="D300"/>
  <c r="C300"/>
  <c r="B300"/>
  <c r="H308"/>
  <c r="G308"/>
  <c r="F308"/>
  <c r="E308"/>
  <c r="D308"/>
  <c r="C308"/>
  <c r="B308"/>
  <c r="H315"/>
  <c r="G315"/>
  <c r="F315"/>
  <c r="E315"/>
  <c r="D315"/>
  <c r="C315"/>
  <c r="B315"/>
  <c r="C320"/>
  <c r="B320"/>
  <c r="B380" l="1"/>
  <c r="B377" a="1"/>
  <c r="B373" a="1"/>
  <c r="B369" a="1"/>
  <c r="B364" a="1"/>
  <c r="B359" a="1"/>
  <c r="B355" a="1"/>
  <c r="H325"/>
  <c r="H324" s="1"/>
  <c r="G325"/>
  <c r="G324" s="1"/>
  <c r="F325"/>
  <c r="F324" s="1"/>
  <c r="E325"/>
  <c r="E324" s="1"/>
  <c r="D325"/>
  <c r="D324" s="1"/>
  <c r="C325"/>
  <c r="C324" s="1"/>
  <c r="B325"/>
  <c r="B324" s="1"/>
  <c r="H330"/>
  <c r="G330"/>
  <c r="F330"/>
  <c r="E330"/>
  <c r="D330"/>
  <c r="C330"/>
  <c r="B330"/>
  <c r="H335"/>
  <c r="G335"/>
  <c r="F335"/>
  <c r="E335"/>
  <c r="D335"/>
  <c r="C335"/>
  <c r="B335"/>
  <c r="H341"/>
  <c r="G341"/>
  <c r="F341"/>
  <c r="E341"/>
  <c r="D341"/>
  <c r="C341"/>
  <c r="B341"/>
  <c r="H346"/>
  <c r="G346"/>
  <c r="F346"/>
  <c r="E346"/>
  <c r="D346"/>
  <c r="C346"/>
  <c r="B346"/>
  <c r="C350"/>
  <c r="B350"/>
  <c r="B407" l="1" a="1"/>
  <c r="B403" a="1"/>
  <c r="B398" a="1"/>
  <c r="B392" a="1"/>
  <c r="B387" a="1"/>
  <c r="B382" a="1"/>
  <c r="H355"/>
  <c r="H354" s="1"/>
  <c r="G355"/>
  <c r="G354" s="1"/>
  <c r="F355"/>
  <c r="F354" s="1"/>
  <c r="E355"/>
  <c r="E354" s="1"/>
  <c r="D355"/>
  <c r="D354" s="1"/>
  <c r="C355"/>
  <c r="C354" s="1"/>
  <c r="B355"/>
  <c r="B354" s="1"/>
  <c r="H359"/>
  <c r="G359"/>
  <c r="F359"/>
  <c r="E359"/>
  <c r="D359"/>
  <c r="C359"/>
  <c r="B359"/>
  <c r="H364"/>
  <c r="G364"/>
  <c r="F364"/>
  <c r="E364"/>
  <c r="D364"/>
  <c r="C364"/>
  <c r="B364"/>
  <c r="H369"/>
  <c r="G369"/>
  <c r="F369"/>
  <c r="E369"/>
  <c r="D369"/>
  <c r="C369"/>
  <c r="B369"/>
  <c r="H373"/>
  <c r="G373"/>
  <c r="F373"/>
  <c r="E373"/>
  <c r="D373"/>
  <c r="C373"/>
  <c r="B373"/>
  <c r="C377"/>
  <c r="B377"/>
  <c r="H382" l="1"/>
  <c r="H381" s="1"/>
  <c r="G382"/>
  <c r="G381" s="1"/>
  <c r="F382"/>
  <c r="F381" s="1"/>
  <c r="E382"/>
  <c r="E381" s="1"/>
  <c r="D382"/>
  <c r="D381" s="1"/>
  <c r="C382"/>
  <c r="C381" s="1"/>
  <c r="B382"/>
  <c r="B381" s="1"/>
  <c r="H387"/>
  <c r="G387"/>
  <c r="F387"/>
  <c r="E387"/>
  <c r="D387"/>
  <c r="C387"/>
  <c r="B387"/>
  <c r="H392"/>
  <c r="G392"/>
  <c r="F392"/>
  <c r="E392"/>
  <c r="D392"/>
  <c r="C392"/>
  <c r="B392"/>
  <c r="H398"/>
  <c r="G398"/>
  <c r="F398"/>
  <c r="E398"/>
  <c r="D398"/>
  <c r="C398"/>
  <c r="B398"/>
  <c r="H403"/>
  <c r="G403"/>
  <c r="F403"/>
  <c r="E403"/>
  <c r="D403"/>
  <c r="C403"/>
  <c r="B403"/>
  <c r="C407"/>
  <c r="B407"/>
</calcChain>
</file>

<file path=xl/sharedStrings.xml><?xml version="1.0" encoding="utf-8"?>
<sst xmlns="http://schemas.openxmlformats.org/spreadsheetml/2006/main" count="559" uniqueCount="375">
  <si>
    <t>LUNES</t>
  </si>
  <si>
    <t>Notas:</t>
  </si>
  <si>
    <t>enero</t>
  </si>
  <si>
    <t>Nº Regata Ranking</t>
  </si>
  <si>
    <t>Nombre</t>
  </si>
  <si>
    <t>Fechas</t>
  </si>
  <si>
    <t>Organizador</t>
  </si>
  <si>
    <t>Otras regatas de interés</t>
  </si>
  <si>
    <t xml:space="preserve"> Regatas de interés</t>
  </si>
  <si>
    <t>29er</t>
  </si>
  <si>
    <t>Snipe</t>
  </si>
  <si>
    <t>Feva</t>
  </si>
  <si>
    <t>J80</t>
  </si>
  <si>
    <t>Crucero</t>
  </si>
  <si>
    <t>CLUB SOLICITANTE 1</t>
  </si>
  <si>
    <t>CLUB SOLICITANTE 2</t>
  </si>
  <si>
    <t>CLUB ASIGNADO</t>
  </si>
  <si>
    <t>CLASE</t>
  </si>
  <si>
    <t>Vaurien</t>
  </si>
  <si>
    <t>junio</t>
  </si>
  <si>
    <t>Trofeo AECIO</t>
  </si>
  <si>
    <t>febrero</t>
  </si>
  <si>
    <t>marzo</t>
  </si>
  <si>
    <t>abril</t>
  </si>
  <si>
    <t>mayo</t>
  </si>
  <si>
    <t>julio</t>
  </si>
  <si>
    <t>agosto</t>
  </si>
  <si>
    <t>septiembre</t>
  </si>
  <si>
    <t>octubre</t>
  </si>
  <si>
    <t>noviembre</t>
  </si>
  <si>
    <t>diciembre</t>
  </si>
  <si>
    <t>71 Trofeo Ciudad de Palma</t>
  </si>
  <si>
    <t>RCMS</t>
  </si>
  <si>
    <t>CNB14</t>
  </si>
  <si>
    <t>RCNL</t>
  </si>
  <si>
    <t>Europe Cup</t>
  </si>
  <si>
    <t>Optimist Excellence Cup</t>
  </si>
  <si>
    <t>Cto. De Cantabria de Optimist</t>
  </si>
  <si>
    <t>Real Club Marítimo de Santander</t>
  </si>
  <si>
    <t>Med Sailing</t>
  </si>
  <si>
    <t>11-14 febrero</t>
  </si>
  <si>
    <t>CN El Balis</t>
  </si>
  <si>
    <t>Copa España 29er</t>
  </si>
  <si>
    <t>RCN Valencia</t>
  </si>
  <si>
    <t>Trofeo RCMS</t>
  </si>
  <si>
    <t>Cto.de España Optimist</t>
  </si>
  <si>
    <t>Cto. De España de 420</t>
  </si>
  <si>
    <t>RCM SANTANDER</t>
  </si>
  <si>
    <t>Spi Ouest</t>
  </si>
  <si>
    <t>La Trinité Sur Mer</t>
  </si>
  <si>
    <t>Campeonato de Cantabria de J80</t>
  </si>
  <si>
    <t>Copa España 420</t>
  </si>
  <si>
    <t>Copa España Optimist</t>
  </si>
  <si>
    <t>Copa España</t>
  </si>
  <si>
    <t>12-15 mayo</t>
  </si>
  <si>
    <t>Womens Cup</t>
  </si>
  <si>
    <t>RCMA-RSC</t>
  </si>
  <si>
    <t>RCN Laredo</t>
  </si>
  <si>
    <t>IX Regata de las Fuerzas Armadas</t>
  </si>
  <si>
    <t>RCNLaredo</t>
  </si>
  <si>
    <t>Copa España J80</t>
  </si>
  <si>
    <t>Europeo de Optimist</t>
  </si>
  <si>
    <t>El Puerto de Santamaría</t>
  </si>
  <si>
    <t>Cto. De España 29er</t>
  </si>
  <si>
    <t>Cto. De Bizcaia Cruceros</t>
  </si>
  <si>
    <t>Regata Semana Internacional</t>
  </si>
  <si>
    <t>23-25 junio</t>
  </si>
  <si>
    <t>Memorial Rafael Sanz</t>
  </si>
  <si>
    <t>Regata Costa Vasca-Trofeo Vallena de Oro</t>
  </si>
  <si>
    <t xml:space="preserve">Mundial </t>
  </si>
  <si>
    <t>Dinamarca</t>
  </si>
  <si>
    <t>Memorial Carlos del Castillo</t>
  </si>
  <si>
    <t>RCAR</t>
  </si>
  <si>
    <t>Copa Cantábrico</t>
  </si>
  <si>
    <t>Trofeo Cri-cri Optimist</t>
  </si>
  <si>
    <t xml:space="preserve">Europeo </t>
  </si>
  <si>
    <t>Cto. España Snipe</t>
  </si>
  <si>
    <t>Mar de Maeloc</t>
  </si>
  <si>
    <t>Getxo-Coruña</t>
  </si>
  <si>
    <t>Cto. Ibérico</t>
  </si>
  <si>
    <t>100 millas de Laredo</t>
  </si>
  <si>
    <t>Copa del Rey</t>
  </si>
  <si>
    <t>RCNP</t>
  </si>
  <si>
    <t>Regata El Gaitero</t>
  </si>
  <si>
    <t>RCMA-RSC, RCMS, RCAR</t>
  </si>
  <si>
    <t>Trofeo As de Guia</t>
  </si>
  <si>
    <t>Trofeo Imanoltxu</t>
  </si>
  <si>
    <t>Trofeo Flota de Optimist</t>
  </si>
  <si>
    <t>Campeonato del Mundo</t>
  </si>
  <si>
    <t>RCN Vigo</t>
  </si>
  <si>
    <t>Trofeo Príncipe de Asturias</t>
  </si>
  <si>
    <t>Bayona</t>
  </si>
  <si>
    <t>Trofeo JMA</t>
  </si>
  <si>
    <t>Cto. De España Master de Snipe</t>
  </si>
  <si>
    <t>Copa Castro</t>
  </si>
  <si>
    <t>Cto. España J80</t>
  </si>
  <si>
    <t>Cto. De Europa Snipe juvenil</t>
  </si>
  <si>
    <t>Almería</t>
  </si>
  <si>
    <t>Trofeo Ugarte</t>
  </si>
  <si>
    <t>25-26 septiembre</t>
  </si>
  <si>
    <t>Trofeo Presidente de Cantabria Vela ligera</t>
  </si>
  <si>
    <t>2-3 octubre</t>
  </si>
  <si>
    <t>Copa España Snipe</t>
  </si>
  <si>
    <t>Trofeo Presidente de Cantabria</t>
  </si>
  <si>
    <t>Palma</t>
  </si>
  <si>
    <t>Campeonato de Cantabria de Waszp</t>
  </si>
  <si>
    <t>Trofeo RCMS Vela ligera</t>
  </si>
  <si>
    <t>Campeonato de Cantabria</t>
  </si>
  <si>
    <t xml:space="preserve">Campeonato de Cantabria </t>
  </si>
  <si>
    <t>Cto. Europa Snipe Master</t>
  </si>
  <si>
    <t>Por equipos Optimist</t>
  </si>
  <si>
    <t>Waszp</t>
  </si>
  <si>
    <t>Tecnificación Optimist</t>
  </si>
  <si>
    <t>Tecnificación 29er</t>
  </si>
  <si>
    <t>Tecnificación 420</t>
  </si>
  <si>
    <t>Tecnificación Snipe</t>
  </si>
  <si>
    <t>Tecnificación Vaurien</t>
  </si>
  <si>
    <t>Cto. De Cantabria de Láser</t>
  </si>
  <si>
    <t>Semana Olímpica de Vela</t>
  </si>
  <si>
    <t>Trofeo Princesa Sofia</t>
  </si>
  <si>
    <t>29 abril-2 mayo</t>
  </si>
  <si>
    <t>Campeonato de España de Clases Olímpicas 2021</t>
  </si>
  <si>
    <t>Cataluña</t>
  </si>
  <si>
    <t>Virtual Sailing</t>
  </si>
  <si>
    <t>FCV</t>
  </si>
  <si>
    <t>12-17 abril</t>
  </si>
  <si>
    <t>CN Masnou</t>
  </si>
  <si>
    <t>RCN Tenerife</t>
  </si>
  <si>
    <t>2 y 3 julio</t>
  </si>
  <si>
    <t xml:space="preserve">IV Trofeo Optimist </t>
  </si>
  <si>
    <t>28 y 29 mayo</t>
  </si>
  <si>
    <t>30 y 31 julio</t>
  </si>
  <si>
    <t>Cto de Cantabria por equipos de Optimist</t>
  </si>
  <si>
    <t>30 junio, 1 y 2 julio</t>
  </si>
  <si>
    <t>3-6 febrero</t>
  </si>
  <si>
    <t>13-17 abril</t>
  </si>
  <si>
    <t>Portocolom (Palma)</t>
  </si>
  <si>
    <t>Campeonato de Cantabria 29er</t>
  </si>
  <si>
    <t>CN B14</t>
  </si>
  <si>
    <t>febrero a determinar</t>
  </si>
  <si>
    <t xml:space="preserve">Med Sailing-Eurocup </t>
  </si>
  <si>
    <t>Mundial</t>
  </si>
  <si>
    <t>29 julio-6 agosto</t>
  </si>
  <si>
    <t>Copenhague</t>
  </si>
  <si>
    <t>A determinar</t>
  </si>
  <si>
    <t>Princesa Sofía</t>
  </si>
  <si>
    <t>RCN Palma</t>
  </si>
  <si>
    <t>Christmast Race</t>
  </si>
  <si>
    <t>17-21 diciembre</t>
  </si>
  <si>
    <t>14-17 abril</t>
  </si>
  <si>
    <t>CN Arenal</t>
  </si>
  <si>
    <t>28 junio-3 julio</t>
  </si>
  <si>
    <t>EL Puerto de Santamaría</t>
  </si>
  <si>
    <t>Campeonato de Cantabria 420</t>
  </si>
  <si>
    <t xml:space="preserve">Cto. De España por equipos de Optimist </t>
  </si>
  <si>
    <t>5-8 julio</t>
  </si>
  <si>
    <t>17-20 febrero</t>
  </si>
  <si>
    <t>CN Portosín (Galicia)</t>
  </si>
  <si>
    <t>CN Ibiza</t>
  </si>
  <si>
    <t>Copa España ILCA 4</t>
  </si>
  <si>
    <t xml:space="preserve">Cto. De España ILCA 4 </t>
  </si>
  <si>
    <t>Copa España ILA 4</t>
  </si>
  <si>
    <t>24 a 27 febrero</t>
  </si>
  <si>
    <t>Cambrils</t>
  </si>
  <si>
    <t>29 abril-4 mayo</t>
  </si>
  <si>
    <t>Club de Mar Almeria</t>
  </si>
  <si>
    <t>Campeonato de España ILCA 6 sub19</t>
  </si>
  <si>
    <t>15-18 septiembre</t>
  </si>
  <si>
    <t>R.C.R. Galicia(Villagarcia)</t>
  </si>
  <si>
    <t>Cto. España sub 22</t>
  </si>
  <si>
    <t>16-19 octubre</t>
  </si>
  <si>
    <t>Cto. De España absoluto y femenino</t>
  </si>
  <si>
    <t>20-23 octubre</t>
  </si>
  <si>
    <t>23-26 junio</t>
  </si>
  <si>
    <t xml:space="preserve">RCN Cádiz </t>
  </si>
  <si>
    <t>11, 12 junio</t>
  </si>
  <si>
    <t>24-30 julio</t>
  </si>
  <si>
    <t>Campeonato de España (absoluto, femenino y juvenil)</t>
  </si>
  <si>
    <t>1-4 septiembre</t>
  </si>
  <si>
    <t>Federación Vela Castilla y León</t>
  </si>
  <si>
    <t>Campeonato España Cruceros</t>
  </si>
  <si>
    <t>II Regata Autoridad Portuaria</t>
  </si>
  <si>
    <t>Campeonato de Cantabria de Crucueros</t>
  </si>
  <si>
    <t>16-17 julio</t>
  </si>
  <si>
    <t xml:space="preserve">Vuelta Cantabria a Vela </t>
  </si>
  <si>
    <t>26-28 agosto</t>
  </si>
  <si>
    <t>RCMS, RCNL, RCNCU</t>
  </si>
  <si>
    <t>17 y 18 agosto</t>
  </si>
  <si>
    <t>CN B 14</t>
  </si>
  <si>
    <t>a determinar</t>
  </si>
  <si>
    <t>Interclubles de San Sebastian</t>
  </si>
  <si>
    <t>Trofeo Presidente Vela Ligera</t>
  </si>
  <si>
    <t>30 junio y 1 julio</t>
  </si>
  <si>
    <t>Por determinar (enero)</t>
  </si>
  <si>
    <t>29 y 29 mayo</t>
  </si>
  <si>
    <t>11 y 12 junio</t>
  </si>
  <si>
    <t>Regata de interés</t>
  </si>
  <si>
    <t>Regata regional</t>
  </si>
  <si>
    <t>Copa / Campeonato España</t>
  </si>
  <si>
    <t>Mundial / europeo</t>
  </si>
  <si>
    <t>Regatas internacionales en España</t>
  </si>
  <si>
    <t>Camp. ESP ILCA 6-7 (máster) - CN Sant Feliu de guixols</t>
  </si>
  <si>
    <t>Camp. ESP por equipos Optimist (sub16) - FAV</t>
  </si>
  <si>
    <t>Camp. ESP 420 (sub17/19) - Federación Andaluza de Vela</t>
  </si>
  <si>
    <t>Camp. ESP 29er (Sub17/19) - CNPorto Colom</t>
  </si>
  <si>
    <t>Camp. ESP ILCA 4 (sub 16/18) - CNIbiza</t>
  </si>
  <si>
    <t>Camp. ESP Optimist (Sub13/16) - CN El Masnou</t>
  </si>
  <si>
    <t>Camp. ESP ILCA 6 M/F (sub 19) - CMAlmería</t>
  </si>
  <si>
    <t>Copa ESP ILCA 4 (sub 16/18) - CNCambrils</t>
  </si>
  <si>
    <t>Copa ESP ILCA 6 M (sub19) - RCNPortosín</t>
  </si>
  <si>
    <t>Camp. ESP (abs/F) Snipe - RCNPalma</t>
  </si>
  <si>
    <t>Camp. ESP snipe (máster) - RCR Galicia (Villagarcía de Arousa)</t>
  </si>
  <si>
    <t>Copa ESP Optimist (sub13/16) - RCNTenerife</t>
  </si>
  <si>
    <t>Copa ESP 420 (sub 17/19 y abs) - S'Arenal</t>
  </si>
  <si>
    <t>Copa ESP 29er (sub 17/19 y abs) - RCNValencia</t>
  </si>
  <si>
    <t>Copa ESP Snipe (abs/juv/máster) - RCNCádiz</t>
  </si>
  <si>
    <t>Copa ESP Vaurien (abs/juv/Fem) - Federación Vela Castilla y León</t>
  </si>
  <si>
    <t>Circuitos de España de vela ligera</t>
  </si>
  <si>
    <t>Opti - RCNPuerto Santamaría</t>
  </si>
  <si>
    <t>Optimist  - RCNTorrevieja</t>
  </si>
  <si>
    <t>Optimist - CVPalamós y CNCosta Brava</t>
  </si>
  <si>
    <t>RCNVigo</t>
  </si>
  <si>
    <r>
      <rPr>
        <b/>
        <sz val="11"/>
        <color theme="1"/>
        <rFont val="Arial"/>
        <family val="2"/>
      </rPr>
      <t>Opti</t>
    </r>
    <r>
      <rPr>
        <sz val="11"/>
        <color theme="1"/>
        <rFont val="Arial"/>
        <family val="2"/>
      </rPr>
      <t xml:space="preserve"> XXIII semana del Atlántico</t>
    </r>
  </si>
  <si>
    <t>ILCA 6 Copa aguas interiores - CVBarlovento</t>
  </si>
  <si>
    <t>Camp. EU Snipe (máster) - RCNValencia</t>
  </si>
  <si>
    <t>Camp. Mundo 29er - CN El Balìs</t>
  </si>
  <si>
    <t>Camp. Mundo Vaurien - RCNVigo</t>
  </si>
  <si>
    <t>Medsailing 420 y 29er - CN El Balìs</t>
  </si>
  <si>
    <t>Optiorange Optimist - RCNValencia</t>
  </si>
  <si>
    <t>Trofeo SAR Princesa Sofía</t>
  </si>
  <si>
    <t>UERILCA Masters cup - CV Calella de Palafrugell</t>
  </si>
  <si>
    <t>Optimist WindBA Costa Brava Spring Cup - CV Ballena Alegre</t>
  </si>
  <si>
    <t>71 Trofeo Ciutat de Palma -</t>
  </si>
  <si>
    <t xml:space="preserve"> RCNPalma</t>
  </si>
  <si>
    <t>46 Palamós</t>
  </si>
  <si>
    <t>Christmas Race - Palamós)</t>
  </si>
  <si>
    <t>Trofeo AECIO Optimist - RCNGran Canaria</t>
  </si>
  <si>
    <t>Trofeo César Manriquez  Optimist - RCNArrecife</t>
  </si>
  <si>
    <t>Regata Carnaval Trofeo Ciudad Las Palmas GC Vela Ligera - RCNGC</t>
  </si>
  <si>
    <t>Trofeo Almirante Cervera Optimist  - CN El Trocadero</t>
  </si>
  <si>
    <t>Por equipos Optimist  - RCNLaredo</t>
  </si>
  <si>
    <t>ILCA 4 y 6 - RCNLaredo</t>
  </si>
  <si>
    <t>Vaurien - RCNLaredo</t>
  </si>
  <si>
    <t>Team Racing Vaurien  - RCNLaredo</t>
  </si>
  <si>
    <t>Team racing opti - RCNLaredo</t>
  </si>
  <si>
    <t>Regata Primavera (Opti, Vau, 420, Laser) - RCNLaredo</t>
  </si>
  <si>
    <t>Team Racing Opti - RCNLaredo</t>
  </si>
  <si>
    <t>IV Trofeo Opimist - RCNLaredo</t>
  </si>
  <si>
    <t>Faltan fechas "V Memorial Fernando Sales" RCNL</t>
  </si>
  <si>
    <t>Copa Cantábrico Opti - RCNLaredo</t>
  </si>
  <si>
    <t>Trofeo Cri Cri Optimist - RCNLaredo</t>
  </si>
  <si>
    <t>Regata Verano (Opti, Vau, 420, Laser) - RCNLaredo</t>
  </si>
  <si>
    <t>Trofeo Flota Opti - RCNLaredo</t>
  </si>
  <si>
    <t>T. Imanoltxu crucero - RCNLaredo</t>
  </si>
  <si>
    <t>T. As de Guía cruceros - RCNLaredo</t>
  </si>
  <si>
    <t>IV Memorial Gianfranco Zerbo (Opti - handicap) - RCNL</t>
  </si>
  <si>
    <t>100 Millas crucero - RCNLaredo</t>
  </si>
  <si>
    <t>Team Racing opti - RCNLaredo</t>
  </si>
  <si>
    <t>Falta trofeo J.I.G. RCNL (ILCA)</t>
  </si>
  <si>
    <t>Falta especificar regatas de ranking clases</t>
  </si>
  <si>
    <t>Regata otoño (Opti, Vau, 420, ILCA) - RCNLaredo</t>
  </si>
  <si>
    <t>Team Racing Vaurien - RCNLaredo</t>
  </si>
  <si>
    <t>Regata invierno (Opti, Vau, 420, ILCA) - RCNLaredo</t>
  </si>
  <si>
    <t>Regata invernal - RCNLaredo</t>
  </si>
  <si>
    <t>Tecnificación ILCA 4</t>
  </si>
  <si>
    <t>Tecnificación ILCA 6 M</t>
  </si>
  <si>
    <t>Tecnificación ILCA 6 M/F</t>
  </si>
  <si>
    <t>Tecnificación Opti por equipos</t>
  </si>
  <si>
    <t>Tecnificación ILCA 6-7 (máster)</t>
  </si>
  <si>
    <t>Camp. ESP snipe (sub22) - RCNPalma</t>
  </si>
  <si>
    <t>*</t>
  </si>
  <si>
    <t>Falta clasificar regatas aguas interiores</t>
  </si>
  <si>
    <t>Semana NO lectiva colegios</t>
  </si>
  <si>
    <t>Días NO lectivos colegios Cantabria</t>
  </si>
  <si>
    <t>Opti Copa aguas interiores - CVBarlovento</t>
  </si>
  <si>
    <t>Optimist</t>
  </si>
  <si>
    <t>ILCA 4 (4.7)</t>
  </si>
  <si>
    <t>ILCA 6 (Radial)</t>
  </si>
  <si>
    <t>Camp. Cant, Crucero - RCNLaredo</t>
  </si>
  <si>
    <t>RAECY crucero - RCNLaredo</t>
  </si>
  <si>
    <t>Vuelta Cantabria crucero - RCNLaredo</t>
  </si>
  <si>
    <t>Tecnificaciones equipo autonómico</t>
  </si>
  <si>
    <t>Tecnificaciones NO clasificados</t>
  </si>
  <si>
    <t>Tecnificación ILCA 6</t>
  </si>
  <si>
    <t>Tecnificacion Optimist</t>
  </si>
  <si>
    <t>Tecnificación snipe</t>
  </si>
  <si>
    <t>Tecnificación ILCA 6-7</t>
  </si>
  <si>
    <t>VII Comunitat Valenciana Olympic Week (ILCA, 29er, 420, snipe) - RCNV</t>
  </si>
  <si>
    <t>Notas: "VII Comunitat Valenciana Olympic week" es la misma regata que la Copa de España de 29er</t>
  </si>
  <si>
    <t>Copa ESP J80 - RCMSantander</t>
  </si>
  <si>
    <t>XXVI Regata Illes Balears Classica - CMMallorca</t>
  </si>
  <si>
    <t>XIII regata Puig Vela Clasisics Barcelona - RCNBarcelona</t>
  </si>
  <si>
    <t>Semana Clásica de Puerto Sherry - CN Puerto Sherry</t>
  </si>
  <si>
    <t>XVII Copa del Rey de Barcos de Época - Vela Clásica Menorca - CMMahón</t>
  </si>
  <si>
    <t>Regata RCMAguete (Crucero)  - RCM Aguete</t>
  </si>
  <si>
    <t>Regata el Carmen - CNMCantábrico</t>
  </si>
  <si>
    <t>40º Copa del Rey - RCNPalma</t>
  </si>
  <si>
    <t>40º Copa del Rey  - RCNPalma</t>
  </si>
  <si>
    <t>Clasificatorio Opti - RCMS</t>
  </si>
  <si>
    <t>Coincide con el Team Racing de RCNL</t>
  </si>
  <si>
    <t>Camp. CANT J80 - RCMS</t>
  </si>
  <si>
    <t>Trofeo J.L. Azqueta - RCMS-RSC</t>
  </si>
  <si>
    <t>III Women's cup - RCMA-RSC</t>
  </si>
  <si>
    <t>Trofeo EKP - RCNSan Sebastían</t>
  </si>
  <si>
    <t>Memorial Snipe - RCMS</t>
  </si>
  <si>
    <t>VII Semana Internacional de Vela - RCMS</t>
  </si>
  <si>
    <t>VII Semana Internacional de Vela (SIV) - RCMS</t>
  </si>
  <si>
    <t>Regata SAR D. F. B.(SIV) - RCMS (crucero)</t>
  </si>
  <si>
    <t>Regata A 2 J80 - RCMS</t>
  </si>
  <si>
    <t>Memorial Carlos Castillo (snipe) - RCAR</t>
  </si>
  <si>
    <t>Camp. Vizc. CRU + J80 - RCMA-RSC</t>
  </si>
  <si>
    <t>Copa Elena - RCMS</t>
  </si>
  <si>
    <t>Handicap El Carmen - RCMS</t>
  </si>
  <si>
    <t>Comodoro - RCMS</t>
  </si>
  <si>
    <t>T. Presidente V.P. - RCMS</t>
  </si>
  <si>
    <t>Mundialito J80 - RCMS</t>
  </si>
  <si>
    <t>Camp. ESP Wazp - RCMSantander</t>
  </si>
  <si>
    <t>José L. Ugarte - RCMA-RSC</t>
  </si>
  <si>
    <t>Camp. ESP J80 - MRCY Bayona</t>
  </si>
  <si>
    <t>Copa Castro - RCMA-RCNCU</t>
  </si>
  <si>
    <t>II JM Alonso-Allende - RCMA-RSC</t>
  </si>
  <si>
    <t>Costa Vasca (B. de oro) - RCMA-RSC</t>
  </si>
  <si>
    <t>Spi Oest - La Trinité (FRA)</t>
  </si>
  <si>
    <t>Camp. ESP Vaurien (abs y M/F) - RCNVigo</t>
  </si>
  <si>
    <t>XVI Trofeo Presidente V.L - RCMS</t>
  </si>
  <si>
    <t>II T. Ciudad Castro Urdiales V.L. - RCNCU</t>
  </si>
  <si>
    <t>+50 - RCMSantander</t>
  </si>
  <si>
    <t xml:space="preserve">T. TOR (CRU)  - RCNCU </t>
  </si>
  <si>
    <t>Trofeo RCMS-RCR V.P. (J80 + Crucero)</t>
  </si>
  <si>
    <t>9 - 10 Julio</t>
  </si>
  <si>
    <t>26-27 junio</t>
  </si>
  <si>
    <t>Campeonato de Bizkaia</t>
  </si>
  <si>
    <t>26 -27 junio</t>
  </si>
  <si>
    <t>9-10 julio</t>
  </si>
  <si>
    <t>Campeonato de Cantabria de cruceros</t>
  </si>
  <si>
    <t>23-24 julio</t>
  </si>
  <si>
    <t>Villa de Gijón V.L. - RCAR</t>
  </si>
  <si>
    <t>J80 Sailing series (Galicia)</t>
  </si>
  <si>
    <t>2-5 Septiembre</t>
  </si>
  <si>
    <t>Clase J80</t>
  </si>
  <si>
    <t>10-11 septiembre</t>
  </si>
  <si>
    <t>RCMA-RCNCU</t>
  </si>
  <si>
    <t>15-19 septiembre</t>
  </si>
  <si>
    <t>MRCY Bayona</t>
  </si>
  <si>
    <t>24-25 septiembre</t>
  </si>
  <si>
    <t>50 Plus One</t>
  </si>
  <si>
    <t>Campeonato de España</t>
  </si>
  <si>
    <t>9-11 septiembre</t>
  </si>
  <si>
    <t>Handicap - RCMS-CNRS</t>
  </si>
  <si>
    <t>FCSE - RCMS</t>
  </si>
  <si>
    <t>CV2 - RCMS V.L.</t>
  </si>
  <si>
    <t>Bansander V.L. - RCR-FCV</t>
  </si>
  <si>
    <t>¿?</t>
  </si>
  <si>
    <t>30 abril 1 mayo</t>
  </si>
  <si>
    <t>23 y 24 julio</t>
  </si>
  <si>
    <t>12-13 marzo</t>
  </si>
  <si>
    <t>??</t>
  </si>
  <si>
    <t>8-9 octubre</t>
  </si>
  <si>
    <t>30 abril-1 mayo</t>
  </si>
  <si>
    <t>19 y 20 marzo</t>
  </si>
  <si>
    <t>Trofeo RCMS-RCRS</t>
  </si>
  <si>
    <t>15-16 octubre</t>
  </si>
  <si>
    <t>PTE</t>
  </si>
  <si>
    <t>18 y 19 junio</t>
  </si>
  <si>
    <t>16-19 junio</t>
  </si>
  <si>
    <t>Faltan camp. Cant. OPT,420, Waszp, Snipe, Equipos OPT</t>
  </si>
  <si>
    <t>Fuerzas armadas (CRU) - RCMS</t>
  </si>
  <si>
    <t>FCSE (CRU) - CNMC</t>
  </si>
  <si>
    <t>II Regata Cluster de Industria</t>
  </si>
  <si>
    <t>Reglata Cluster Cruceros</t>
  </si>
  <si>
    <t>Regata Autoridad Portuaria - FCV</t>
  </si>
  <si>
    <t>Regata  FCV</t>
  </si>
  <si>
    <t>6 y 7 agosto</t>
  </si>
  <si>
    <t xml:space="preserve">Trofeo RCMS V.L. </t>
  </si>
  <si>
    <t>Regata Opti (SIV) - RCMS</t>
  </si>
</sst>
</file>

<file path=xl/styles.xml><?xml version="1.0" encoding="utf-8"?>
<styleSheet xmlns="http://schemas.openxmlformats.org/spreadsheetml/2006/main">
  <numFmts count="1">
    <numFmt numFmtId="164" formatCode="dd"/>
  </numFmts>
  <fonts count="31">
    <font>
      <sz val="11"/>
      <name val="Trebuchet MS"/>
      <family val="2"/>
      <scheme val="minor"/>
    </font>
    <font>
      <sz val="11"/>
      <color theme="1"/>
      <name val="Trebuchet MS"/>
      <family val="2"/>
      <scheme val="minor"/>
    </font>
    <font>
      <sz val="11"/>
      <color theme="1"/>
      <name val="Trebuchet MS"/>
      <family val="2"/>
      <scheme val="minor"/>
    </font>
    <font>
      <sz val="11"/>
      <color theme="1"/>
      <name val="Trebuchet MS"/>
      <family val="2"/>
      <scheme val="minor"/>
    </font>
    <font>
      <sz val="8"/>
      <name val="Arial"/>
      <family val="2"/>
    </font>
    <font>
      <b/>
      <sz val="11"/>
      <color theme="0"/>
      <name val="Trebuchet MS"/>
      <family val="2"/>
      <scheme val="minor"/>
    </font>
    <font>
      <b/>
      <sz val="14"/>
      <color theme="0"/>
      <name val="Trebuchet MS"/>
      <family val="2"/>
      <scheme val="minor"/>
    </font>
    <font>
      <b/>
      <sz val="28"/>
      <color theme="0"/>
      <name val="Arial"/>
      <family val="2"/>
      <scheme val="major"/>
    </font>
    <font>
      <sz val="36"/>
      <color theme="4" tint="-0.24994659260841701"/>
      <name val="Trebuchet MS"/>
      <family val="2"/>
      <scheme val="minor"/>
    </font>
    <font>
      <b/>
      <sz val="11"/>
      <color theme="3"/>
      <name val="Arial"/>
      <family val="2"/>
      <scheme val="major"/>
    </font>
    <font>
      <sz val="16"/>
      <color theme="1"/>
      <name val="Trebuchet MS"/>
      <family val="2"/>
      <scheme val="minor"/>
    </font>
    <font>
      <b/>
      <sz val="11"/>
      <color theme="0"/>
      <name val="Arial"/>
      <family val="2"/>
      <scheme val="major"/>
    </font>
    <font>
      <sz val="11"/>
      <name val="Trebuchet MS"/>
      <family val="2"/>
      <scheme val="minor"/>
    </font>
    <font>
      <sz val="11"/>
      <color theme="1"/>
      <name val="Arial"/>
      <family val="2"/>
      <scheme val="major"/>
    </font>
    <font>
      <sz val="11"/>
      <color indexed="63"/>
      <name val="Trebuchet MS"/>
      <family val="2"/>
      <scheme val="minor"/>
    </font>
    <font>
      <sz val="11"/>
      <name val="Arial"/>
      <family val="2"/>
      <scheme val="major"/>
    </font>
    <font>
      <i/>
      <sz val="11"/>
      <name val="Arial"/>
      <family val="2"/>
      <scheme val="major"/>
    </font>
    <font>
      <sz val="8"/>
      <name val="Trebuchet MS"/>
      <family val="2"/>
      <scheme val="minor"/>
    </font>
    <font>
      <sz val="11"/>
      <color theme="1"/>
      <name val="Arial"/>
      <family val="2"/>
    </font>
    <font>
      <sz val="11"/>
      <name val="Arial"/>
      <family val="2"/>
    </font>
    <font>
      <b/>
      <sz val="11"/>
      <color theme="0"/>
      <name val="Arial"/>
      <family val="2"/>
    </font>
    <font>
      <sz val="11"/>
      <color rgb="FFFF0000"/>
      <name val="Arial"/>
      <family val="2"/>
    </font>
    <font>
      <b/>
      <sz val="30"/>
      <color theme="0"/>
      <name val="Arial"/>
      <family val="2"/>
    </font>
    <font>
      <sz val="30"/>
      <color theme="4" tint="-0.24994659260841701"/>
      <name val="Arial"/>
      <family val="2"/>
    </font>
    <font>
      <b/>
      <sz val="11"/>
      <name val="Arial"/>
      <family val="2"/>
    </font>
    <font>
      <sz val="11"/>
      <color rgb="FFFF0000"/>
      <name val="Arial"/>
      <family val="2"/>
      <scheme val="major"/>
    </font>
    <font>
      <b/>
      <sz val="11"/>
      <color theme="1"/>
      <name val="Arial"/>
      <family val="2"/>
    </font>
    <font>
      <i/>
      <sz val="11"/>
      <color rgb="FFFF0000"/>
      <name val="Arial"/>
      <family val="2"/>
      <scheme val="major"/>
    </font>
    <font>
      <sz val="11"/>
      <color rgb="FF747474"/>
      <name val="Arial"/>
      <family val="2"/>
    </font>
    <font>
      <sz val="11"/>
      <color rgb="FFFF0000"/>
      <name val="Trebuchet MS"/>
      <family val="2"/>
      <scheme val="minor"/>
    </font>
    <font>
      <b/>
      <sz val="11"/>
      <color rgb="FFFF0000"/>
      <name val="Arial"/>
      <family val="2"/>
    </font>
  </fonts>
  <fills count="39">
    <fill>
      <patternFill patternType="none"/>
    </fill>
    <fill>
      <patternFill patternType="gray125"/>
    </fill>
    <fill>
      <patternFill patternType="solid">
        <fgColor indexed="9"/>
        <bgColor indexed="64"/>
      </patternFill>
    </fill>
    <fill>
      <patternFill patternType="solid">
        <fgColor theme="4" tint="0.59999389629810485"/>
        <bgColor indexed="65"/>
      </patternFill>
    </fill>
    <fill>
      <patternFill patternType="solid">
        <fgColor theme="4"/>
      </patternFill>
    </fill>
    <fill>
      <patternFill patternType="solid">
        <fgColor theme="8"/>
      </patternFill>
    </fill>
    <fill>
      <patternFill patternType="solid">
        <fgColor theme="4" tint="-0.24994659260841701"/>
        <bgColor indexed="64"/>
      </patternFill>
    </fill>
    <fill>
      <patternFill patternType="solid">
        <fgColor theme="7" tint="-0.499984740745262"/>
        <bgColor indexed="64"/>
      </patternFill>
    </fill>
    <fill>
      <patternFill patternType="solid">
        <fgColor rgb="FFFFFF00"/>
        <bgColor indexed="64"/>
      </patternFill>
    </fill>
    <fill>
      <patternFill patternType="solid">
        <fgColor rgb="FFFF9900"/>
        <bgColor indexed="64"/>
      </patternFill>
    </fill>
    <fill>
      <patternFill patternType="solid">
        <fgColor theme="9" tint="0.59999389629810485"/>
        <bgColor indexed="64"/>
      </patternFill>
    </fill>
    <fill>
      <patternFill patternType="solid">
        <fgColor rgb="FF92D050"/>
        <bgColor indexed="64"/>
      </patternFill>
    </fill>
    <fill>
      <patternFill patternType="solid">
        <fgColor rgb="FFFF99FF"/>
        <bgColor indexed="64"/>
      </patternFill>
    </fill>
    <fill>
      <patternFill patternType="solid">
        <fgColor rgb="FF3399FF"/>
        <bgColor indexed="64"/>
      </patternFill>
    </fill>
    <fill>
      <patternFill patternType="solid">
        <fgColor theme="4" tint="0.59999389629810485"/>
        <bgColor indexed="64"/>
      </patternFill>
    </fill>
    <fill>
      <patternFill patternType="solid">
        <fgColor rgb="FF00B050"/>
        <bgColor indexed="64"/>
      </patternFill>
    </fill>
    <fill>
      <patternFill patternType="solid">
        <fgColor rgb="FFFFC000"/>
        <bgColor indexed="64"/>
      </patternFill>
    </fill>
    <fill>
      <patternFill patternType="solid">
        <fgColor rgb="FFFF0000"/>
        <bgColor indexed="64"/>
      </patternFill>
    </fill>
    <fill>
      <patternFill patternType="solid">
        <fgColor theme="6" tint="0.79998168889431442"/>
        <bgColor indexed="64"/>
      </patternFill>
    </fill>
    <fill>
      <patternFill patternType="solid">
        <fgColor rgb="FF99FF99"/>
        <bgColor indexed="64"/>
      </patternFill>
    </fill>
    <fill>
      <patternFill patternType="solid">
        <fgColor theme="0"/>
        <bgColor indexed="64"/>
      </patternFill>
    </fill>
    <fill>
      <patternFill patternType="solid">
        <fgColor theme="4" tint="-0.249977111117893"/>
        <bgColor indexed="64"/>
      </patternFill>
    </fill>
    <fill>
      <patternFill patternType="solid">
        <fgColor theme="9"/>
        <bgColor indexed="64"/>
      </patternFill>
    </fill>
    <fill>
      <patternFill patternType="solid">
        <fgColor theme="4"/>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theme="3" tint="0.59999389629810485"/>
        <bgColor indexed="64"/>
      </patternFill>
    </fill>
    <fill>
      <patternFill patternType="solid">
        <fgColor theme="6" tint="0.79998168889431442"/>
        <bgColor indexed="65"/>
      </patternFill>
    </fill>
    <fill>
      <patternFill patternType="solid">
        <fgColor theme="5" tint="0.39997558519241921"/>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FF00FF"/>
        <bgColor indexed="64"/>
      </patternFill>
    </fill>
    <fill>
      <patternFill patternType="solid">
        <fgColor rgb="FF00FF00"/>
        <bgColor indexed="64"/>
      </patternFill>
    </fill>
    <fill>
      <patternFill patternType="solid">
        <fgColor theme="7"/>
        <bgColor indexed="64"/>
      </patternFill>
    </fill>
    <fill>
      <patternFill patternType="solid">
        <fgColor rgb="FFCCFF66"/>
        <bgColor indexed="64"/>
      </patternFill>
    </fill>
    <fill>
      <patternFill patternType="solid">
        <fgColor theme="4" tint="0.79998168889431442"/>
        <bgColor indexed="64"/>
      </patternFill>
    </fill>
    <fill>
      <patternFill patternType="solid">
        <fgColor rgb="FF0070C0"/>
        <bgColor indexed="64"/>
      </patternFill>
    </fill>
    <fill>
      <patternFill patternType="solid">
        <fgColor theme="8" tint="0.59999389629810485"/>
        <bgColor indexed="64"/>
      </patternFill>
    </fill>
  </fills>
  <borders count="26">
    <border>
      <left/>
      <right/>
      <top/>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ck">
        <color theme="1" tint="0.499984740745262"/>
      </left>
      <right style="thick">
        <color theme="1" tint="0.499984740745262"/>
      </right>
      <top style="thick">
        <color theme="1" tint="0.499984740745262"/>
      </top>
      <bottom style="thick">
        <color theme="1" tint="0.499984740745262"/>
      </bottom>
      <diagonal/>
    </border>
    <border>
      <left/>
      <right style="thick">
        <color theme="0"/>
      </right>
      <top/>
      <bottom/>
      <diagonal/>
    </border>
    <border>
      <left/>
      <right style="thin">
        <color theme="0" tint="-0.14996795556505021"/>
      </right>
      <top/>
      <bottom/>
      <diagonal/>
    </border>
    <border>
      <left style="thin">
        <color theme="0" tint="-0.14996795556505021"/>
      </left>
      <right/>
      <top style="thin">
        <color theme="0" tint="-0.14993743705557422"/>
      </top>
      <bottom/>
      <diagonal/>
    </border>
    <border>
      <left/>
      <right style="thin">
        <color theme="0" tint="-0.14993743705557422"/>
      </right>
      <top style="thin">
        <color theme="0" tint="-0.14996795556505021"/>
      </top>
      <bottom/>
      <diagonal/>
    </border>
    <border>
      <left style="thin">
        <color theme="7"/>
      </left>
      <right style="thin">
        <color theme="7"/>
      </right>
      <top style="thin">
        <color theme="7"/>
      </top>
      <bottom/>
      <diagonal/>
    </border>
    <border>
      <left/>
      <right/>
      <top style="thin">
        <color theme="7"/>
      </top>
      <bottom/>
      <diagonal/>
    </border>
    <border>
      <left/>
      <right style="thin">
        <color theme="7"/>
      </right>
      <top style="thin">
        <color theme="7"/>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theme="0" tint="-0.14993743705557422"/>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s>
  <cellStyleXfs count="14">
    <xf numFmtId="0" fontId="0" fillId="0" borderId="0" applyFill="0" applyBorder="0" applyProtection="0"/>
    <xf numFmtId="0" fontId="14" fillId="3" borderId="0" applyNumberFormat="0" applyBorder="0" applyAlignment="0" applyProtection="0"/>
    <xf numFmtId="0" fontId="8" fillId="0" borderId="0" applyNumberFormat="0" applyFill="0" applyProtection="0">
      <alignment horizontal="left" indent="3"/>
    </xf>
    <xf numFmtId="0" fontId="5" fillId="4" borderId="1" applyNumberFormat="0" applyAlignment="0" applyProtection="0"/>
    <xf numFmtId="0" fontId="6" fillId="5" borderId="2" applyNumberFormat="0" applyProtection="0">
      <alignment vertical="center"/>
    </xf>
    <xf numFmtId="164" fontId="10" fillId="0" borderId="6" applyFill="0" applyProtection="0">
      <alignment horizontal="left" vertical="center" wrapText="1" indent="1"/>
    </xf>
    <xf numFmtId="164" fontId="13" fillId="0" borderId="4" applyFill="0" applyProtection="0">
      <alignment horizontal="left" vertical="top" wrapText="1" indent="1"/>
    </xf>
    <xf numFmtId="164" fontId="3" fillId="0" borderId="0" applyNumberFormat="0" applyFill="0" applyProtection="0">
      <alignment horizontal="left" vertical="top" wrapText="1" indent="1"/>
    </xf>
    <xf numFmtId="164" fontId="12" fillId="0" borderId="5" applyNumberFormat="0" applyFill="0" applyProtection="0">
      <alignment horizontal="left" vertical="center" wrapText="1" indent="1"/>
    </xf>
    <xf numFmtId="0" fontId="7" fillId="6" borderId="0" applyNumberFormat="0" applyBorder="0" applyProtection="0">
      <alignment horizontal="center"/>
    </xf>
    <xf numFmtId="0" fontId="11" fillId="7" borderId="3" applyNumberFormat="0" applyProtection="0">
      <alignment horizontal="left" vertical="center" indent="1"/>
    </xf>
    <xf numFmtId="0" fontId="11" fillId="6" borderId="3" applyNumberFormat="0" applyProtection="0">
      <alignment horizontal="left" indent="1"/>
    </xf>
    <xf numFmtId="0" fontId="9" fillId="0" borderId="0" applyNumberFormat="0" applyFill="0" applyBorder="0" applyAlignment="0" applyProtection="0"/>
    <xf numFmtId="0" fontId="2" fillId="28" borderId="0" applyNumberFormat="0" applyBorder="0" applyAlignment="0" applyProtection="0"/>
  </cellStyleXfs>
  <cellXfs count="414">
    <xf numFmtId="0" fontId="0" fillId="0" borderId="0" xfId="0"/>
    <xf numFmtId="0" fontId="15" fillId="0" borderId="10" xfId="0" applyFont="1" applyBorder="1" applyAlignment="1">
      <alignment horizontal="center"/>
    </xf>
    <xf numFmtId="0" fontId="15" fillId="9" borderId="10" xfId="0" applyFont="1" applyFill="1" applyBorder="1" applyAlignment="1">
      <alignment horizontal="center"/>
    </xf>
    <xf numFmtId="0" fontId="15" fillId="8" borderId="10" xfId="0" applyFont="1" applyFill="1" applyBorder="1" applyAlignment="1">
      <alignment horizontal="center"/>
    </xf>
    <xf numFmtId="0" fontId="16" fillId="0" borderId="10" xfId="0" applyFont="1" applyBorder="1" applyAlignment="1">
      <alignment horizontal="center"/>
    </xf>
    <xf numFmtId="0" fontId="15" fillId="0" borderId="0" xfId="0" applyFont="1" applyAlignment="1">
      <alignment horizontal="center"/>
    </xf>
    <xf numFmtId="164" fontId="13" fillId="15" borderId="10" xfId="5" applyFont="1" applyFill="1" applyBorder="1" applyAlignment="1">
      <alignment horizontal="center" vertical="center" wrapText="1"/>
    </xf>
    <xf numFmtId="164" fontId="13" fillId="19" borderId="10" xfId="5" applyFont="1" applyFill="1" applyBorder="1" applyAlignment="1">
      <alignment horizontal="center" vertical="center" wrapText="1"/>
    </xf>
    <xf numFmtId="0" fontId="15" fillId="9" borderId="10" xfId="0" applyFont="1" applyFill="1" applyBorder="1" applyAlignment="1">
      <alignment horizontal="center" vertical="center" wrapText="1"/>
    </xf>
    <xf numFmtId="0" fontId="15" fillId="9" borderId="10" xfId="0" applyFont="1" applyFill="1" applyBorder="1" applyAlignment="1">
      <alignment horizontal="center" vertical="center"/>
    </xf>
    <xf numFmtId="164" fontId="18" fillId="0" borderId="0" xfId="5" applyFont="1" applyFill="1" applyBorder="1" applyAlignment="1">
      <alignment horizontal="center" vertical="center"/>
    </xf>
    <xf numFmtId="0" fontId="15" fillId="8" borderId="10" xfId="0" applyFont="1" applyFill="1" applyBorder="1" applyAlignment="1">
      <alignment horizontal="center" vertical="center"/>
    </xf>
    <xf numFmtId="0" fontId="19" fillId="0" borderId="0" xfId="0" applyFont="1" applyAlignment="1">
      <alignment horizontal="center" vertical="center"/>
    </xf>
    <xf numFmtId="0" fontId="22" fillId="6" borderId="7" xfId="9" applyFont="1" applyBorder="1" applyAlignment="1">
      <alignment horizontal="center" vertical="center"/>
    </xf>
    <xf numFmtId="0" fontId="19" fillId="0" borderId="0" xfId="0" applyFont="1" applyFill="1" applyBorder="1" applyAlignment="1">
      <alignment horizontal="center" vertical="center"/>
    </xf>
    <xf numFmtId="0" fontId="19" fillId="2" borderId="0" xfId="0" applyFont="1" applyFill="1" applyAlignment="1">
      <alignment horizontal="center" vertical="center"/>
    </xf>
    <xf numFmtId="0" fontId="19" fillId="0" borderId="0" xfId="0" applyFont="1" applyFill="1" applyAlignment="1">
      <alignment horizontal="center" vertical="center"/>
    </xf>
    <xf numFmtId="0" fontId="19" fillId="19" borderId="10" xfId="0" applyFont="1" applyFill="1" applyBorder="1" applyAlignment="1">
      <alignment horizontal="center" vertical="center"/>
    </xf>
    <xf numFmtId="0" fontId="19" fillId="2" borderId="0" xfId="0" applyFont="1" applyFill="1" applyBorder="1" applyAlignment="1">
      <alignment horizontal="center" vertical="center"/>
    </xf>
    <xf numFmtId="0" fontId="23" fillId="0" borderId="8" xfId="2" applyFont="1" applyBorder="1" applyAlignment="1">
      <alignment horizontal="center" vertical="center"/>
    </xf>
    <xf numFmtId="0" fontId="19" fillId="2" borderId="8" xfId="0" applyFont="1" applyFill="1" applyBorder="1" applyAlignment="1">
      <alignment horizontal="center" vertical="center"/>
    </xf>
    <xf numFmtId="0" fontId="19" fillId="2" borderId="9" xfId="0" applyFont="1" applyFill="1" applyBorder="1" applyAlignment="1">
      <alignment horizontal="center" vertical="center"/>
    </xf>
    <xf numFmtId="0" fontId="19" fillId="0" borderId="0" xfId="0" applyFont="1" applyBorder="1" applyAlignment="1">
      <alignment horizontal="center" vertical="center"/>
    </xf>
    <xf numFmtId="0" fontId="19" fillId="0" borderId="0" xfId="0" applyFont="1" applyAlignment="1">
      <alignment horizontal="left" vertical="center"/>
    </xf>
    <xf numFmtId="0" fontId="19" fillId="0" borderId="0" xfId="0" applyFont="1" applyFill="1" applyAlignment="1">
      <alignment horizontal="left" vertical="center"/>
    </xf>
    <xf numFmtId="0" fontId="15" fillId="19" borderId="10" xfId="0" applyFont="1" applyFill="1" applyBorder="1" applyAlignment="1">
      <alignment horizontal="center"/>
    </xf>
    <xf numFmtId="0" fontId="15" fillId="0" borderId="10" xfId="0" applyFont="1" applyBorder="1" applyAlignment="1">
      <alignment horizontal="center" vertical="center"/>
    </xf>
    <xf numFmtId="0" fontId="15" fillId="0" borderId="0" xfId="0" applyFont="1" applyAlignment="1">
      <alignment horizontal="center" vertical="center"/>
    </xf>
    <xf numFmtId="0" fontId="16" fillId="0" borderId="10" xfId="0" applyFont="1" applyBorder="1" applyAlignment="1">
      <alignment horizontal="center" vertical="center"/>
    </xf>
    <xf numFmtId="0" fontId="16" fillId="0" borderId="0" xfId="0" applyFont="1" applyAlignment="1">
      <alignment horizontal="center" vertical="center"/>
    </xf>
    <xf numFmtId="0" fontId="15" fillId="19" borderId="10" xfId="0" applyFont="1" applyFill="1" applyBorder="1" applyAlignment="1">
      <alignment horizontal="center" vertical="center"/>
    </xf>
    <xf numFmtId="49" fontId="13" fillId="19" borderId="10" xfId="5" applyNumberFormat="1" applyFont="1" applyFill="1" applyBorder="1" applyAlignment="1">
      <alignment horizontal="center" vertical="center" wrapText="1"/>
    </xf>
    <xf numFmtId="0" fontId="15" fillId="0" borderId="0" xfId="0" applyFont="1" applyAlignment="1">
      <alignment horizontal="left"/>
    </xf>
    <xf numFmtId="0" fontId="24" fillId="0" borderId="0" xfId="0" applyFont="1" applyAlignment="1">
      <alignment horizontal="center" vertical="center"/>
    </xf>
    <xf numFmtId="0" fontId="15" fillId="15" borderId="10" xfId="0" applyFont="1" applyFill="1" applyBorder="1" applyAlignment="1">
      <alignment horizontal="center" vertical="center"/>
    </xf>
    <xf numFmtId="164" fontId="18" fillId="17" borderId="10" xfId="5" applyFont="1" applyFill="1" applyBorder="1" applyAlignment="1">
      <alignment horizontal="center" vertical="center"/>
    </xf>
    <xf numFmtId="164" fontId="18" fillId="16" borderId="10" xfId="5" applyFont="1" applyFill="1" applyBorder="1" applyAlignment="1">
      <alignment horizontal="center" vertical="center"/>
    </xf>
    <xf numFmtId="0" fontId="25" fillId="0" borderId="10" xfId="0" applyFont="1" applyBorder="1" applyAlignment="1">
      <alignment horizontal="center" vertical="center"/>
    </xf>
    <xf numFmtId="0" fontId="25" fillId="0" borderId="10" xfId="0" applyFont="1" applyBorder="1" applyAlignment="1">
      <alignment horizontal="center"/>
    </xf>
    <xf numFmtId="0" fontId="15" fillId="8" borderId="10" xfId="0" applyFont="1" applyFill="1" applyBorder="1" applyAlignment="1">
      <alignment horizontal="center" vertical="center" wrapText="1"/>
    </xf>
    <xf numFmtId="49" fontId="18" fillId="17" borderId="10" xfId="5" applyNumberFormat="1" applyFont="1" applyFill="1" applyBorder="1" applyAlignment="1">
      <alignment horizontal="center" vertical="center"/>
    </xf>
    <xf numFmtId="0" fontId="15" fillId="16" borderId="10" xfId="0" applyFont="1" applyFill="1" applyBorder="1" applyAlignment="1">
      <alignment horizontal="center" vertical="center"/>
    </xf>
    <xf numFmtId="0" fontId="19" fillId="0" borderId="0" xfId="0" applyFont="1" applyAlignment="1">
      <alignment vertical="center"/>
    </xf>
    <xf numFmtId="0" fontId="25" fillId="0" borderId="0" xfId="0" applyFont="1" applyAlignment="1">
      <alignment horizontal="left" vertical="center"/>
    </xf>
    <xf numFmtId="0" fontId="25" fillId="0" borderId="0" xfId="0" applyFont="1" applyAlignment="1">
      <alignment horizontal="left"/>
    </xf>
    <xf numFmtId="0" fontId="27" fillId="0" borderId="10" xfId="0" applyFont="1" applyBorder="1" applyAlignment="1">
      <alignment horizontal="center"/>
    </xf>
    <xf numFmtId="0" fontId="15" fillId="0" borderId="10" xfId="0" applyFont="1" applyFill="1" applyBorder="1" applyAlignment="1">
      <alignment horizontal="center" vertical="center"/>
    </xf>
    <xf numFmtId="0" fontId="15" fillId="21" borderId="10" xfId="0" applyFont="1" applyFill="1" applyBorder="1" applyAlignment="1">
      <alignment horizontal="center" vertical="center"/>
    </xf>
    <xf numFmtId="0" fontId="15" fillId="21" borderId="15" xfId="0" applyFont="1" applyFill="1" applyBorder="1" applyAlignment="1">
      <alignment horizontal="center" vertical="center"/>
    </xf>
    <xf numFmtId="0" fontId="15" fillId="14" borderId="10" xfId="0" applyFont="1" applyFill="1" applyBorder="1" applyAlignment="1">
      <alignment horizontal="center" vertical="center"/>
    </xf>
    <xf numFmtId="0" fontId="15" fillId="14" borderId="15" xfId="0" applyFont="1" applyFill="1" applyBorder="1" applyAlignment="1">
      <alignment horizontal="center" vertical="center"/>
    </xf>
    <xf numFmtId="0" fontId="21" fillId="0" borderId="0" xfId="0" applyFont="1" applyAlignment="1">
      <alignment horizontal="left" vertical="center"/>
    </xf>
    <xf numFmtId="164" fontId="18" fillId="17" borderId="10" xfId="5" applyFont="1" applyFill="1" applyBorder="1" applyAlignment="1">
      <alignment horizontal="center" vertical="center"/>
    </xf>
    <xf numFmtId="0" fontId="19" fillId="15" borderId="10" xfId="0" applyFont="1" applyFill="1" applyBorder="1" applyAlignment="1">
      <alignment horizontal="center" vertical="center"/>
    </xf>
    <xf numFmtId="0" fontId="18" fillId="12" borderId="10" xfId="6" applyNumberFormat="1" applyFont="1" applyFill="1" applyBorder="1" applyAlignment="1">
      <alignment horizontal="center" vertical="center" wrapText="1"/>
    </xf>
    <xf numFmtId="0" fontId="19" fillId="13" borderId="10" xfId="0" applyFont="1" applyFill="1" applyBorder="1" applyAlignment="1">
      <alignment horizontal="center" vertical="center"/>
    </xf>
    <xf numFmtId="0" fontId="25" fillId="0" borderId="0" xfId="0" applyFont="1" applyAlignment="1">
      <alignment horizontal="center"/>
    </xf>
    <xf numFmtId="16" fontId="15" fillId="0" borderId="10" xfId="0" applyNumberFormat="1" applyFont="1" applyBorder="1" applyAlignment="1">
      <alignment horizontal="center" vertical="center"/>
    </xf>
    <xf numFmtId="164" fontId="18" fillId="23" borderId="10" xfId="5" applyFont="1" applyFill="1" applyBorder="1" applyAlignment="1">
      <alignment horizontal="center" vertical="center"/>
    </xf>
    <xf numFmtId="164" fontId="18" fillId="24" borderId="10" xfId="5" applyFont="1" applyFill="1" applyBorder="1" applyAlignment="1">
      <alignment horizontal="center" vertical="center"/>
    </xf>
    <xf numFmtId="164" fontId="18" fillId="25" borderId="10" xfId="5" applyFont="1" applyFill="1" applyBorder="1" applyAlignment="1">
      <alignment horizontal="center" vertical="center"/>
    </xf>
    <xf numFmtId="0" fontId="19" fillId="16" borderId="10" xfId="0" applyFont="1" applyFill="1" applyBorder="1" applyAlignment="1">
      <alignment horizontal="center" vertical="center"/>
    </xf>
    <xf numFmtId="0" fontId="15" fillId="26" borderId="10" xfId="0" applyFont="1" applyFill="1" applyBorder="1" applyAlignment="1">
      <alignment horizontal="center" vertical="center"/>
    </xf>
    <xf numFmtId="16" fontId="15" fillId="26" borderId="10" xfId="0" applyNumberFormat="1" applyFont="1" applyFill="1" applyBorder="1" applyAlignment="1">
      <alignment horizontal="center" vertical="center"/>
    </xf>
    <xf numFmtId="49" fontId="18" fillId="10" borderId="10" xfId="5" applyNumberFormat="1" applyFont="1" applyFill="1" applyBorder="1" applyAlignment="1">
      <alignment horizontal="center" vertical="center"/>
    </xf>
    <xf numFmtId="164" fontId="18" fillId="10" borderId="10" xfId="5" applyFont="1" applyFill="1" applyBorder="1" applyAlignment="1">
      <alignment horizontal="center" vertical="center"/>
    </xf>
    <xf numFmtId="164" fontId="18" fillId="11" borderId="10" xfId="5" applyFont="1" applyFill="1" applyBorder="1" applyAlignment="1">
      <alignment horizontal="center" vertical="center"/>
    </xf>
    <xf numFmtId="164" fontId="18" fillId="27" borderId="10" xfId="5" applyFont="1" applyFill="1" applyBorder="1" applyAlignment="1">
      <alignment horizontal="center" vertical="center"/>
    </xf>
    <xf numFmtId="49" fontId="18" fillId="16" borderId="10" xfId="5" applyNumberFormat="1" applyFont="1" applyFill="1" applyBorder="1" applyAlignment="1">
      <alignment horizontal="center" vertical="center"/>
    </xf>
    <xf numFmtId="49" fontId="18" fillId="24" borderId="10" xfId="5" applyNumberFormat="1" applyFont="1" applyFill="1" applyBorder="1" applyAlignment="1">
      <alignment horizontal="center" vertical="center"/>
    </xf>
    <xf numFmtId="0" fontId="15" fillId="0" borderId="10" xfId="0" applyFont="1" applyBorder="1" applyAlignment="1">
      <alignment horizontal="left" vertical="center"/>
    </xf>
    <xf numFmtId="0" fontId="0" fillId="0" borderId="10" xfId="0" applyBorder="1"/>
    <xf numFmtId="0" fontId="15" fillId="0" borderId="10" xfId="0" applyFont="1" applyFill="1" applyBorder="1" applyAlignment="1">
      <alignment horizontal="center"/>
    </xf>
    <xf numFmtId="0" fontId="15" fillId="0" borderId="0" xfId="0" applyFont="1" applyFill="1" applyAlignment="1">
      <alignment horizontal="center"/>
    </xf>
    <xf numFmtId="0" fontId="15" fillId="16" borderId="0" xfId="0" applyFont="1" applyFill="1" applyAlignment="1">
      <alignment horizontal="center"/>
    </xf>
    <xf numFmtId="0" fontId="19" fillId="15" borderId="10" xfId="0" applyFont="1" applyFill="1" applyBorder="1" applyAlignment="1">
      <alignment horizontal="center" vertical="center"/>
    </xf>
    <xf numFmtId="16" fontId="15" fillId="16" borderId="0" xfId="0" applyNumberFormat="1" applyFont="1" applyFill="1" applyAlignment="1">
      <alignment horizontal="center"/>
    </xf>
    <xf numFmtId="0" fontId="19" fillId="0" borderId="17" xfId="0" applyFont="1" applyFill="1" applyBorder="1" applyAlignment="1">
      <alignment horizontal="center" vertical="center"/>
    </xf>
    <xf numFmtId="0" fontId="21" fillId="0" borderId="0" xfId="0" applyFont="1" applyFill="1" applyAlignment="1">
      <alignment horizontal="left" vertical="center"/>
    </xf>
    <xf numFmtId="0" fontId="22" fillId="6" borderId="0" xfId="9" applyFont="1" applyBorder="1" applyAlignment="1">
      <alignment horizontal="center" vertical="center"/>
    </xf>
    <xf numFmtId="0" fontId="23" fillId="0" borderId="0" xfId="2" applyFont="1" applyBorder="1" applyAlignment="1">
      <alignment horizontal="center" vertical="center"/>
    </xf>
    <xf numFmtId="0" fontId="23" fillId="0" borderId="0" xfId="2" applyFont="1" applyBorder="1" applyAlignment="1">
      <alignment horizontal="left" vertical="center"/>
    </xf>
    <xf numFmtId="0" fontId="22" fillId="21" borderId="0" xfId="9" applyFont="1" applyFill="1" applyBorder="1" applyAlignment="1">
      <alignment horizontal="center" vertical="center"/>
    </xf>
    <xf numFmtId="164" fontId="18" fillId="0" borderId="23" xfId="5" applyFont="1" applyFill="1" applyBorder="1" applyAlignment="1">
      <alignment horizontal="center" vertical="center"/>
    </xf>
    <xf numFmtId="0" fontId="20" fillId="7" borderId="18" xfId="10" applyFont="1" applyBorder="1" applyAlignment="1">
      <alignment horizontal="center" vertical="center"/>
    </xf>
    <xf numFmtId="0" fontId="20" fillId="7" borderId="16" xfId="10" applyFont="1" applyBorder="1" applyAlignment="1">
      <alignment horizontal="center" vertical="center"/>
    </xf>
    <xf numFmtId="0" fontId="20" fillId="6" borderId="16" xfId="11" applyFont="1" applyBorder="1" applyAlignment="1">
      <alignment horizontal="center" vertical="center"/>
    </xf>
    <xf numFmtId="0" fontId="19" fillId="0" borderId="25" xfId="0" applyFont="1" applyBorder="1" applyAlignment="1">
      <alignment horizontal="center" vertical="center"/>
    </xf>
    <xf numFmtId="164" fontId="18" fillId="0" borderId="25" xfId="5" applyFont="1" applyFill="1" applyBorder="1" applyAlignment="1">
      <alignment horizontal="center" vertical="center"/>
    </xf>
    <xf numFmtId="0" fontId="19" fillId="0" borderId="25" xfId="0" applyFont="1" applyFill="1" applyBorder="1" applyAlignment="1">
      <alignment horizontal="center" vertical="center"/>
    </xf>
    <xf numFmtId="164" fontId="18" fillId="0" borderId="25" xfId="5" applyFont="1" applyFill="1" applyBorder="1" applyAlignment="1">
      <alignment vertical="center"/>
    </xf>
    <xf numFmtId="0" fontId="19" fillId="0" borderId="25" xfId="0" applyFont="1" applyFill="1" applyBorder="1" applyAlignment="1">
      <alignment vertical="center"/>
    </xf>
    <xf numFmtId="0" fontId="18" fillId="0" borderId="25" xfId="6" applyNumberFormat="1" applyFont="1" applyFill="1" applyBorder="1" applyAlignment="1">
      <alignment vertical="center"/>
    </xf>
    <xf numFmtId="0" fontId="18" fillId="0" borderId="25" xfId="6" applyNumberFormat="1" applyFont="1" applyFill="1" applyBorder="1" applyAlignment="1">
      <alignment horizontal="center" vertical="center"/>
    </xf>
    <xf numFmtId="164" fontId="19" fillId="0" borderId="25" xfId="5" applyFont="1" applyFill="1" applyBorder="1" applyAlignment="1">
      <alignment horizontal="center" vertical="center"/>
    </xf>
    <xf numFmtId="0" fontId="19" fillId="0" borderId="11" xfId="0" applyFont="1" applyBorder="1" applyAlignment="1">
      <alignment horizontal="center" vertical="center"/>
    </xf>
    <xf numFmtId="0" fontId="19" fillId="0" borderId="24" xfId="0" applyFont="1" applyBorder="1" applyAlignment="1">
      <alignment horizontal="center" vertical="center"/>
    </xf>
    <xf numFmtId="0" fontId="19" fillId="0" borderId="12" xfId="0" applyFont="1" applyBorder="1" applyAlignment="1">
      <alignment horizontal="center" vertical="center"/>
    </xf>
    <xf numFmtId="0" fontId="26" fillId="0" borderId="25" xfId="6" applyNumberFormat="1" applyFont="1" applyFill="1" applyBorder="1" applyAlignment="1">
      <alignment horizontal="center" vertical="center"/>
    </xf>
    <xf numFmtId="0" fontId="19" fillId="0" borderId="17" xfId="0" applyFont="1" applyFill="1" applyBorder="1" applyAlignment="1">
      <alignment vertical="center"/>
    </xf>
    <xf numFmtId="0" fontId="18" fillId="0" borderId="25" xfId="0" applyFont="1" applyFill="1" applyBorder="1" applyAlignment="1">
      <alignment vertical="center"/>
    </xf>
    <xf numFmtId="0" fontId="18" fillId="0" borderId="17" xfId="6" applyNumberFormat="1" applyFont="1" applyFill="1" applyBorder="1" applyAlignment="1">
      <alignment horizontal="center" vertical="center"/>
    </xf>
    <xf numFmtId="0" fontId="21" fillId="0" borderId="17" xfId="6" applyNumberFormat="1" applyFont="1" applyFill="1" applyBorder="1" applyAlignment="1">
      <alignment vertical="center"/>
    </xf>
    <xf numFmtId="0" fontId="0" fillId="0" borderId="17" xfId="0" applyFill="1" applyBorder="1" applyAlignment="1">
      <alignment vertical="center"/>
    </xf>
    <xf numFmtId="0" fontId="19" fillId="0" borderId="17" xfId="0" applyFont="1" applyBorder="1" applyAlignment="1">
      <alignment horizontal="center" vertical="center"/>
    </xf>
    <xf numFmtId="164" fontId="18" fillId="22" borderId="10" xfId="5" applyFont="1" applyFill="1" applyBorder="1" applyAlignment="1">
      <alignment horizontal="left" vertical="center"/>
    </xf>
    <xf numFmtId="0" fontId="19" fillId="0" borderId="0" xfId="0" applyFont="1" applyBorder="1" applyAlignment="1">
      <alignment horizontal="left" vertical="center"/>
    </xf>
    <xf numFmtId="164" fontId="18" fillId="0" borderId="22" xfId="5" applyFont="1" applyFill="1" applyBorder="1" applyAlignment="1">
      <alignment vertical="center"/>
    </xf>
    <xf numFmtId="0" fontId="0" fillId="0" borderId="23" xfId="0" applyFill="1" applyBorder="1" applyAlignment="1">
      <alignment vertical="center"/>
    </xf>
    <xf numFmtId="0" fontId="19" fillId="0" borderId="23" xfId="0" applyFont="1" applyBorder="1" applyAlignment="1">
      <alignment horizontal="left" vertical="center"/>
    </xf>
    <xf numFmtId="0" fontId="2" fillId="28" borderId="20" xfId="13" applyBorder="1" applyAlignment="1">
      <alignment horizontal="left" vertical="center"/>
    </xf>
    <xf numFmtId="0" fontId="2" fillId="28" borderId="23" xfId="13" applyBorder="1" applyAlignment="1">
      <alignment horizontal="left" vertical="center"/>
    </xf>
    <xf numFmtId="0" fontId="2" fillId="28" borderId="23" xfId="13" applyNumberFormat="1" applyBorder="1" applyAlignment="1">
      <alignment horizontal="left" vertical="center"/>
    </xf>
    <xf numFmtId="0" fontId="18" fillId="0" borderId="23" xfId="6" applyNumberFormat="1" applyFont="1" applyFill="1" applyBorder="1" applyAlignment="1">
      <alignment horizontal="left" vertical="center"/>
    </xf>
    <xf numFmtId="0" fontId="19" fillId="0" borderId="16" xfId="0" applyFont="1" applyFill="1" applyBorder="1" applyAlignment="1">
      <alignment vertical="center"/>
    </xf>
    <xf numFmtId="164" fontId="18" fillId="0" borderId="20" xfId="5" applyFont="1" applyFill="1" applyBorder="1" applyAlignment="1">
      <alignment vertical="center"/>
    </xf>
    <xf numFmtId="164" fontId="18" fillId="0" borderId="16" xfId="5" applyFont="1" applyFill="1" applyBorder="1" applyAlignment="1">
      <alignment vertical="center"/>
    </xf>
    <xf numFmtId="0" fontId="1" fillId="28" borderId="23" xfId="13" applyNumberFormat="1" applyFont="1" applyBorder="1" applyAlignment="1">
      <alignment horizontal="left" vertical="center"/>
    </xf>
    <xf numFmtId="164" fontId="18" fillId="20" borderId="15" xfId="5" applyFont="1" applyFill="1" applyBorder="1" applyAlignment="1">
      <alignment vertical="center"/>
    </xf>
    <xf numFmtId="164" fontId="18" fillId="18" borderId="13" xfId="5" applyFont="1" applyFill="1" applyBorder="1" applyAlignment="1">
      <alignment horizontal="center" vertical="center"/>
    </xf>
    <xf numFmtId="164" fontId="18" fillId="18" borderId="10" xfId="5" applyFont="1" applyFill="1" applyBorder="1" applyAlignment="1">
      <alignment horizontal="center" vertical="center"/>
    </xf>
    <xf numFmtId="164" fontId="18" fillId="14" borderId="10" xfId="5" applyFont="1" applyFill="1" applyBorder="1" applyAlignment="1">
      <alignment horizontal="center" vertical="center"/>
    </xf>
    <xf numFmtId="164" fontId="18" fillId="0" borderId="22" xfId="5" applyFont="1" applyFill="1" applyBorder="1" applyAlignment="1">
      <alignment horizontal="center" vertical="center"/>
    </xf>
    <xf numFmtId="164" fontId="18" fillId="19" borderId="10" xfId="5" applyFont="1" applyFill="1" applyBorder="1" applyAlignment="1">
      <alignment vertical="center"/>
    </xf>
    <xf numFmtId="164" fontId="18" fillId="8" borderId="16" xfId="5" applyFont="1" applyFill="1" applyBorder="1" applyAlignment="1">
      <alignment horizontal="left" vertical="center"/>
    </xf>
    <xf numFmtId="0" fontId="18" fillId="0" borderId="22" xfId="6" applyNumberFormat="1" applyFont="1" applyFill="1" applyBorder="1" applyAlignment="1">
      <alignment horizontal="center" vertical="center"/>
    </xf>
    <xf numFmtId="0" fontId="18" fillId="0" borderId="0" xfId="6" applyNumberFormat="1" applyFont="1" applyFill="1" applyBorder="1" applyAlignment="1">
      <alignment horizontal="left" vertical="center"/>
    </xf>
    <xf numFmtId="164" fontId="18" fillId="14" borderId="13" xfId="5" applyFont="1" applyFill="1" applyBorder="1" applyAlignment="1">
      <alignment horizontal="center" vertical="center"/>
    </xf>
    <xf numFmtId="164" fontId="18" fillId="14" borderId="15" xfId="5" applyFont="1" applyFill="1" applyBorder="1" applyAlignment="1">
      <alignment horizontal="center" vertical="center"/>
    </xf>
    <xf numFmtId="0" fontId="18" fillId="0" borderId="23" xfId="6" applyNumberFormat="1" applyFont="1" applyFill="1" applyBorder="1" applyAlignment="1">
      <alignment horizontal="center" vertical="center"/>
    </xf>
    <xf numFmtId="164" fontId="18" fillId="29" borderId="13" xfId="5" applyFont="1" applyFill="1" applyBorder="1" applyAlignment="1">
      <alignment horizontal="center" vertical="center"/>
    </xf>
    <xf numFmtId="0" fontId="19" fillId="0" borderId="22" xfId="8" applyNumberFormat="1" applyFont="1" applyBorder="1" applyAlignment="1">
      <alignment horizontal="center" vertical="center"/>
    </xf>
    <xf numFmtId="0" fontId="19" fillId="0" borderId="0" xfId="8" applyNumberFormat="1" applyFont="1" applyBorder="1" applyAlignment="1">
      <alignment horizontal="center" vertical="center"/>
    </xf>
    <xf numFmtId="0" fontId="19" fillId="0" borderId="23" xfId="8" applyNumberFormat="1" applyFont="1" applyBorder="1" applyAlignment="1">
      <alignment horizontal="center" vertical="center"/>
    </xf>
    <xf numFmtId="0" fontId="18" fillId="0" borderId="11" xfId="6" applyNumberFormat="1" applyFont="1" applyFill="1" applyBorder="1" applyAlignment="1">
      <alignment horizontal="center" vertical="center"/>
    </xf>
    <xf numFmtId="164" fontId="18" fillId="29" borderId="10" xfId="5" applyFont="1" applyFill="1" applyBorder="1" applyAlignment="1">
      <alignment horizontal="center" vertical="center"/>
    </xf>
    <xf numFmtId="164" fontId="19" fillId="0" borderId="22" xfId="8" applyFont="1" applyBorder="1" applyAlignment="1">
      <alignment horizontal="center" vertical="center"/>
    </xf>
    <xf numFmtId="164" fontId="19" fillId="0" borderId="0" xfId="8" applyFont="1" applyBorder="1" applyAlignment="1">
      <alignment horizontal="center" vertical="center"/>
    </xf>
    <xf numFmtId="164" fontId="19" fillId="0" borderId="23" xfId="8" applyFont="1" applyBorder="1" applyAlignment="1">
      <alignment horizontal="center" vertical="center"/>
    </xf>
    <xf numFmtId="164" fontId="18" fillId="30" borderId="10" xfId="5" applyFont="1" applyFill="1" applyBorder="1" applyAlignment="1">
      <alignment horizontal="center" vertical="center"/>
    </xf>
    <xf numFmtId="0" fontId="19" fillId="0" borderId="21" xfId="6" applyNumberFormat="1" applyFont="1" applyFill="1" applyBorder="1" applyAlignment="1">
      <alignment horizontal="center" vertical="center"/>
    </xf>
    <xf numFmtId="0" fontId="19" fillId="0" borderId="0" xfId="6" applyNumberFormat="1" applyFont="1" applyFill="1" applyBorder="1" applyAlignment="1">
      <alignment horizontal="center" vertical="center"/>
    </xf>
    <xf numFmtId="0" fontId="18" fillId="0" borderId="16" xfId="6" applyNumberFormat="1" applyFont="1" applyFill="1" applyBorder="1" applyAlignment="1">
      <alignment horizontal="center" vertical="center"/>
    </xf>
    <xf numFmtId="164" fontId="18" fillId="14" borderId="17" xfId="5" applyFont="1" applyFill="1" applyBorder="1" applyAlignment="1">
      <alignment horizontal="center" vertical="center"/>
    </xf>
    <xf numFmtId="0" fontId="21" fillId="0" borderId="25" xfId="6" applyNumberFormat="1" applyFont="1" applyFill="1" applyBorder="1" applyAlignment="1">
      <alignment vertical="center"/>
    </xf>
    <xf numFmtId="0" fontId="29" fillId="0" borderId="25" xfId="0" applyFont="1" applyFill="1" applyBorder="1" applyAlignment="1">
      <alignment vertical="center"/>
    </xf>
    <xf numFmtId="164" fontId="18" fillId="31" borderId="10" xfId="5" applyFont="1" applyFill="1" applyBorder="1" applyAlignment="1">
      <alignment horizontal="center" vertical="center"/>
    </xf>
    <xf numFmtId="0" fontId="18" fillId="8" borderId="10" xfId="6" applyNumberFormat="1" applyFont="1" applyFill="1" applyBorder="1" applyAlignment="1">
      <alignment horizontal="center" vertical="center"/>
    </xf>
    <xf numFmtId="164" fontId="28" fillId="0" borderId="25" xfId="0" applyNumberFormat="1" applyFont="1" applyBorder="1" applyAlignment="1">
      <alignment horizontal="center" vertical="center"/>
    </xf>
    <xf numFmtId="164" fontId="18" fillId="29" borderId="15" xfId="5" applyFont="1" applyFill="1" applyBorder="1" applyAlignment="1">
      <alignment horizontal="center" vertical="center"/>
    </xf>
    <xf numFmtId="0" fontId="18" fillId="0" borderId="12" xfId="6" applyNumberFormat="1" applyFont="1" applyFill="1" applyBorder="1" applyAlignment="1">
      <alignment horizontal="center" vertical="center"/>
    </xf>
    <xf numFmtId="164" fontId="19" fillId="20" borderId="22" xfId="8" applyFont="1" applyFill="1" applyBorder="1" applyAlignment="1">
      <alignment vertical="center"/>
    </xf>
    <xf numFmtId="164" fontId="19" fillId="20" borderId="0" xfId="8" applyFont="1" applyFill="1" applyBorder="1" applyAlignment="1">
      <alignment vertical="center"/>
    </xf>
    <xf numFmtId="164" fontId="19" fillId="20" borderId="23" xfId="8" applyFont="1" applyFill="1" applyBorder="1" applyAlignment="1">
      <alignment vertical="center"/>
    </xf>
    <xf numFmtId="164" fontId="19" fillId="20" borderId="11" xfId="8" applyFont="1" applyFill="1" applyBorder="1" applyAlignment="1">
      <alignment vertical="center"/>
    </xf>
    <xf numFmtId="164" fontId="19" fillId="20" borderId="24" xfId="8" applyFont="1" applyFill="1" applyBorder="1" applyAlignment="1">
      <alignment vertical="center"/>
    </xf>
    <xf numFmtId="164" fontId="19" fillId="20" borderId="12" xfId="8" applyFont="1" applyFill="1" applyBorder="1" applyAlignment="1">
      <alignment vertical="center"/>
    </xf>
    <xf numFmtId="164" fontId="18" fillId="18" borderId="16" xfId="5" applyFont="1" applyFill="1" applyBorder="1" applyAlignment="1">
      <alignment horizontal="center" vertical="center"/>
    </xf>
    <xf numFmtId="164" fontId="18" fillId="18" borderId="15" xfId="5" applyFont="1" applyFill="1" applyBorder="1" applyAlignment="1">
      <alignment horizontal="center" vertical="center"/>
    </xf>
    <xf numFmtId="164" fontId="19" fillId="0" borderId="0" xfId="8" applyFont="1" applyBorder="1" applyAlignment="1">
      <alignment horizontal="left" vertical="center"/>
    </xf>
    <xf numFmtId="164" fontId="19" fillId="0" borderId="23" xfId="8" applyFont="1" applyBorder="1" applyAlignment="1">
      <alignment horizontal="left" vertical="center"/>
    </xf>
    <xf numFmtId="0" fontId="18" fillId="0" borderId="17" xfId="6" applyNumberFormat="1" applyFont="1" applyFill="1" applyBorder="1" applyAlignment="1">
      <alignment vertical="center"/>
    </xf>
    <xf numFmtId="164" fontId="18" fillId="14" borderId="16" xfId="5" applyFont="1" applyFill="1" applyBorder="1" applyAlignment="1">
      <alignment horizontal="center" vertical="center"/>
    </xf>
    <xf numFmtId="164" fontId="18" fillId="0" borderId="16" xfId="5" applyFont="1" applyFill="1" applyBorder="1" applyAlignment="1">
      <alignment horizontal="center" vertical="center"/>
    </xf>
    <xf numFmtId="0" fontId="19" fillId="0" borderId="16" xfId="0" applyFont="1" applyFill="1" applyBorder="1" applyAlignment="1">
      <alignment horizontal="center" vertical="center"/>
    </xf>
    <xf numFmtId="164" fontId="18" fillId="0" borderId="17" xfId="5" applyFont="1" applyFill="1" applyBorder="1" applyAlignment="1">
      <alignment vertical="center"/>
    </xf>
    <xf numFmtId="0" fontId="19" fillId="32" borderId="25" xfId="0" applyFont="1" applyFill="1" applyBorder="1" applyAlignment="1">
      <alignment horizontal="center" vertical="center"/>
    </xf>
    <xf numFmtId="164" fontId="18" fillId="17" borderId="25" xfId="5" applyFont="1" applyFill="1" applyBorder="1" applyAlignment="1">
      <alignment horizontal="center"/>
    </xf>
    <xf numFmtId="164" fontId="18" fillId="16" borderId="25" xfId="5" applyFont="1" applyFill="1" applyBorder="1" applyAlignment="1">
      <alignment horizontal="left" vertical="center"/>
    </xf>
    <xf numFmtId="0" fontId="18" fillId="15" borderId="25" xfId="6" applyNumberFormat="1" applyFont="1" applyFill="1" applyBorder="1" applyAlignment="1">
      <alignment horizontal="left" vertical="center"/>
    </xf>
    <xf numFmtId="0" fontId="18" fillId="34" borderId="25" xfId="6" applyNumberFormat="1" applyFont="1" applyFill="1" applyBorder="1" applyAlignment="1">
      <alignment horizontal="left" vertical="center"/>
    </xf>
    <xf numFmtId="0" fontId="18" fillId="22" borderId="25" xfId="6" applyNumberFormat="1" applyFont="1" applyFill="1" applyBorder="1" applyAlignment="1">
      <alignment horizontal="left" vertical="center"/>
    </xf>
    <xf numFmtId="0" fontId="19" fillId="19" borderId="25" xfId="0" applyFont="1" applyFill="1" applyBorder="1" applyAlignment="1">
      <alignment horizontal="left" vertical="center"/>
    </xf>
    <xf numFmtId="0" fontId="21" fillId="33" borderId="25" xfId="0" applyFont="1" applyFill="1" applyBorder="1" applyAlignment="1">
      <alignment horizontal="left" vertical="center"/>
    </xf>
    <xf numFmtId="0" fontId="18" fillId="0" borderId="20" xfId="6" applyNumberFormat="1" applyFont="1" applyFill="1" applyBorder="1" applyAlignment="1">
      <alignment horizontal="center" vertical="center"/>
    </xf>
    <xf numFmtId="164" fontId="18" fillId="8" borderId="17" xfId="5" applyFont="1" applyFill="1" applyBorder="1" applyAlignment="1">
      <alignment vertical="center"/>
    </xf>
    <xf numFmtId="0" fontId="18" fillId="0" borderId="0" xfId="6" applyNumberFormat="1" applyFont="1" applyFill="1" applyBorder="1" applyAlignment="1">
      <alignment horizontal="center" vertical="center"/>
    </xf>
    <xf numFmtId="164" fontId="18" fillId="36" borderId="10" xfId="5" applyFont="1" applyFill="1" applyBorder="1" applyAlignment="1">
      <alignment horizontal="center" vertical="center"/>
    </xf>
    <xf numFmtId="0" fontId="21" fillId="0" borderId="0" xfId="0" applyFont="1" applyAlignment="1">
      <alignment horizontal="center" vertical="center"/>
    </xf>
    <xf numFmtId="164" fontId="18" fillId="17" borderId="25" xfId="5" applyFont="1" applyFill="1" applyBorder="1" applyAlignment="1">
      <alignment horizontal="center" vertical="center"/>
    </xf>
    <xf numFmtId="0" fontId="21" fillId="0" borderId="0" xfId="0" applyFont="1" applyBorder="1" applyAlignment="1">
      <alignment horizontal="left" vertical="center"/>
    </xf>
    <xf numFmtId="0" fontId="21" fillId="0" borderId="23" xfId="0" applyFont="1" applyBorder="1" applyAlignment="1">
      <alignment horizontal="left" vertical="center"/>
    </xf>
    <xf numFmtId="164" fontId="18" fillId="0" borderId="10" xfId="5" applyFont="1" applyFill="1" applyBorder="1" applyAlignment="1">
      <alignment horizontal="center" vertical="center"/>
    </xf>
    <xf numFmtId="0" fontId="19" fillId="0" borderId="10" xfId="0" applyFont="1" applyBorder="1" applyAlignment="1">
      <alignment horizontal="center" vertical="center"/>
    </xf>
    <xf numFmtId="0" fontId="19" fillId="0" borderId="16" xfId="0" applyFont="1" applyBorder="1" applyAlignment="1">
      <alignment horizontal="center" vertical="center"/>
    </xf>
    <xf numFmtId="164" fontId="18" fillId="0" borderId="17" xfId="5" applyFont="1" applyFill="1" applyBorder="1" applyAlignment="1">
      <alignment horizontal="center" vertical="center"/>
    </xf>
    <xf numFmtId="0" fontId="19" fillId="0" borderId="23" xfId="0" applyFont="1" applyFill="1" applyBorder="1" applyAlignment="1">
      <alignment horizontal="center" vertical="center"/>
    </xf>
    <xf numFmtId="164" fontId="18" fillId="22" borderId="25" xfId="5" applyFont="1" applyFill="1" applyBorder="1" applyAlignment="1">
      <alignment vertical="center"/>
    </xf>
    <xf numFmtId="164" fontId="18" fillId="20" borderId="25" xfId="5" applyFont="1" applyFill="1" applyBorder="1" applyAlignment="1">
      <alignment horizontal="center" vertical="center"/>
    </xf>
    <xf numFmtId="164" fontId="18" fillId="20" borderId="13" xfId="5" applyFont="1" applyFill="1" applyBorder="1" applyAlignment="1">
      <alignment horizontal="center" vertical="center"/>
    </xf>
    <xf numFmtId="0" fontId="30" fillId="0" borderId="22" xfId="0" applyFont="1" applyBorder="1" applyAlignment="1">
      <alignment horizontal="left" vertical="center"/>
    </xf>
    <xf numFmtId="0" fontId="19" fillId="35" borderId="25" xfId="0" applyFont="1" applyFill="1" applyBorder="1" applyAlignment="1">
      <alignment horizontal="left" vertical="center"/>
    </xf>
    <xf numFmtId="0" fontId="19" fillId="0" borderId="22" xfId="0" applyFont="1" applyBorder="1" applyAlignment="1">
      <alignment horizontal="center" vertical="center"/>
    </xf>
    <xf numFmtId="0" fontId="19" fillId="0" borderId="15" xfId="0" applyFont="1" applyFill="1" applyBorder="1" applyAlignment="1">
      <alignment vertical="center"/>
    </xf>
    <xf numFmtId="0" fontId="18" fillId="0" borderId="22" xfId="6" applyNumberFormat="1" applyFont="1" applyFill="1" applyBorder="1" applyAlignment="1">
      <alignment vertical="center"/>
    </xf>
    <xf numFmtId="0" fontId="19" fillId="0" borderId="23" xfId="0" applyFont="1" applyBorder="1" applyAlignment="1">
      <alignment horizontal="center" vertical="center"/>
    </xf>
    <xf numFmtId="0" fontId="18" fillId="0" borderId="16" xfId="6" applyNumberFormat="1" applyFont="1" applyFill="1" applyBorder="1" applyAlignment="1">
      <alignment vertical="center"/>
    </xf>
    <xf numFmtId="0" fontId="18" fillId="22" borderId="10" xfId="6" applyNumberFormat="1" applyFont="1" applyFill="1" applyBorder="1" applyAlignment="1">
      <alignment horizontal="center" vertical="center" wrapText="1"/>
    </xf>
    <xf numFmtId="164" fontId="18" fillId="0" borderId="0" xfId="5" applyFont="1" applyFill="1" applyBorder="1" applyAlignment="1">
      <alignment vertical="center"/>
    </xf>
    <xf numFmtId="0" fontId="19" fillId="22" borderId="10" xfId="0" applyFont="1" applyFill="1" applyBorder="1" applyAlignment="1">
      <alignment horizontal="center" vertical="center"/>
    </xf>
    <xf numFmtId="0" fontId="19" fillId="0" borderId="13" xfId="0" applyFont="1" applyBorder="1" applyAlignment="1">
      <alignment horizontal="center" vertical="center"/>
    </xf>
    <xf numFmtId="0" fontId="19" fillId="0" borderId="15" xfId="0" applyFont="1" applyBorder="1" applyAlignment="1">
      <alignment horizontal="center" vertical="center"/>
    </xf>
    <xf numFmtId="0" fontId="19" fillId="22" borderId="10" xfId="0" applyFont="1" applyFill="1" applyBorder="1" applyAlignment="1">
      <alignment horizontal="center" vertical="center" wrapText="1"/>
    </xf>
    <xf numFmtId="0" fontId="19" fillId="0" borderId="16" xfId="6" applyNumberFormat="1" applyFont="1" applyFill="1" applyBorder="1" applyAlignment="1">
      <alignment vertical="center"/>
    </xf>
    <xf numFmtId="0" fontId="19" fillId="0" borderId="17" xfId="6" applyNumberFormat="1" applyFont="1" applyFill="1" applyBorder="1" applyAlignment="1">
      <alignment vertical="center"/>
    </xf>
    <xf numFmtId="0" fontId="19" fillId="38" borderId="10" xfId="0" applyFont="1" applyFill="1" applyBorder="1" applyAlignment="1">
      <alignment horizontal="center" vertical="center"/>
    </xf>
    <xf numFmtId="0" fontId="15" fillId="38" borderId="10" xfId="0" applyFont="1" applyFill="1" applyBorder="1" applyAlignment="1">
      <alignment horizontal="center" vertical="center"/>
    </xf>
    <xf numFmtId="164" fontId="19" fillId="29" borderId="10" xfId="5" applyFont="1" applyFill="1" applyBorder="1" applyAlignment="1">
      <alignment horizontal="center" vertical="center"/>
    </xf>
    <xf numFmtId="164" fontId="18" fillId="0" borderId="16" xfId="5" applyFont="1" applyFill="1" applyBorder="1" applyAlignment="1">
      <alignment horizontal="center" vertical="center" wrapText="1"/>
    </xf>
    <xf numFmtId="164" fontId="18" fillId="0" borderId="25" xfId="5" applyFont="1" applyFill="1" applyBorder="1" applyAlignment="1">
      <alignment horizontal="center" vertical="center" wrapText="1"/>
    </xf>
    <xf numFmtId="164" fontId="18" fillId="22" borderId="13" xfId="5" applyFont="1" applyFill="1" applyBorder="1" applyAlignment="1">
      <alignment horizontal="center" vertical="center"/>
    </xf>
    <xf numFmtId="164" fontId="18" fillId="22" borderId="15" xfId="5" applyFont="1" applyFill="1" applyBorder="1" applyAlignment="1">
      <alignment horizontal="center" vertical="center"/>
    </xf>
    <xf numFmtId="0" fontId="18" fillId="22" borderId="13" xfId="6" applyNumberFormat="1" applyFont="1" applyFill="1" applyBorder="1" applyAlignment="1">
      <alignment horizontal="center" vertical="center"/>
    </xf>
    <xf numFmtId="0" fontId="18" fillId="22" borderId="15" xfId="6" applyNumberFormat="1" applyFont="1" applyFill="1" applyBorder="1" applyAlignment="1">
      <alignment horizontal="center" vertical="center"/>
    </xf>
    <xf numFmtId="0" fontId="18" fillId="17" borderId="13" xfId="6" applyNumberFormat="1" applyFont="1" applyFill="1" applyBorder="1" applyAlignment="1">
      <alignment horizontal="center" vertical="center"/>
    </xf>
    <xf numFmtId="0" fontId="18" fillId="17" borderId="14" xfId="6" applyNumberFormat="1" applyFont="1" applyFill="1" applyBorder="1" applyAlignment="1">
      <alignment horizontal="center" vertical="center"/>
    </xf>
    <xf numFmtId="0" fontId="18" fillId="17" borderId="15" xfId="6" applyNumberFormat="1" applyFont="1" applyFill="1" applyBorder="1" applyAlignment="1">
      <alignment horizontal="center" vertical="center"/>
    </xf>
    <xf numFmtId="0" fontId="19" fillId="15" borderId="13" xfId="0" applyFont="1" applyFill="1" applyBorder="1" applyAlignment="1">
      <alignment horizontal="center" vertical="center"/>
    </xf>
    <xf numFmtId="0" fontId="19" fillId="15" borderId="15" xfId="0" applyFont="1" applyFill="1" applyBorder="1" applyAlignment="1">
      <alignment horizontal="center" vertical="center"/>
    </xf>
    <xf numFmtId="164" fontId="18" fillId="17" borderId="13" xfId="5" applyFont="1" applyFill="1" applyBorder="1" applyAlignment="1">
      <alignment horizontal="center" vertical="center"/>
    </xf>
    <xf numFmtId="164" fontId="18" fillId="17" borderId="14" xfId="5" applyFont="1" applyFill="1" applyBorder="1" applyAlignment="1">
      <alignment horizontal="center" vertical="center"/>
    </xf>
    <xf numFmtId="164" fontId="18" fillId="17" borderId="15" xfId="5" applyFont="1" applyFill="1" applyBorder="1" applyAlignment="1">
      <alignment horizontal="center" vertical="center"/>
    </xf>
    <xf numFmtId="0" fontId="18" fillId="15" borderId="13" xfId="6" applyNumberFormat="1" applyFont="1" applyFill="1" applyBorder="1" applyAlignment="1">
      <alignment horizontal="center" vertical="center"/>
    </xf>
    <xf numFmtId="0" fontId="18" fillId="15" borderId="15" xfId="6" applyNumberFormat="1" applyFont="1" applyFill="1" applyBorder="1" applyAlignment="1">
      <alignment horizontal="center" vertical="center"/>
    </xf>
    <xf numFmtId="164" fontId="18" fillId="15" borderId="13" xfId="5" applyFont="1" applyFill="1" applyBorder="1" applyAlignment="1">
      <alignment horizontal="center" vertical="center"/>
    </xf>
    <xf numFmtId="164" fontId="18" fillId="15" borderId="15" xfId="5" applyFont="1" applyFill="1" applyBorder="1" applyAlignment="1">
      <alignment horizontal="center" vertical="center"/>
    </xf>
    <xf numFmtId="164" fontId="18" fillId="19" borderId="13" xfId="5" applyFont="1" applyFill="1" applyBorder="1" applyAlignment="1">
      <alignment horizontal="center" vertical="center"/>
    </xf>
    <xf numFmtId="164" fontId="18" fillId="19" borderId="15" xfId="5" applyFont="1" applyFill="1" applyBorder="1" applyAlignment="1">
      <alignment horizontal="center" vertical="center"/>
    </xf>
    <xf numFmtId="0" fontId="18" fillId="0" borderId="13" xfId="6" applyNumberFormat="1" applyFont="1" applyFill="1" applyBorder="1" applyAlignment="1">
      <alignment horizontal="center" vertical="center"/>
    </xf>
    <xf numFmtId="0" fontId="18" fillId="0" borderId="14" xfId="6" applyNumberFormat="1" applyFont="1" applyFill="1" applyBorder="1" applyAlignment="1">
      <alignment horizontal="center" vertical="center"/>
    </xf>
    <xf numFmtId="0" fontId="18" fillId="0" borderId="15" xfId="6" applyNumberFormat="1" applyFont="1" applyFill="1" applyBorder="1" applyAlignment="1">
      <alignment horizontal="center" vertical="center"/>
    </xf>
    <xf numFmtId="0" fontId="18" fillId="37" borderId="13" xfId="6" applyNumberFormat="1" applyFont="1" applyFill="1" applyBorder="1" applyAlignment="1">
      <alignment horizontal="center" vertical="center"/>
    </xf>
    <xf numFmtId="0" fontId="18" fillId="37" borderId="15" xfId="6" applyNumberFormat="1" applyFont="1" applyFill="1" applyBorder="1" applyAlignment="1">
      <alignment horizontal="center" vertical="center"/>
    </xf>
    <xf numFmtId="164" fontId="18" fillId="22" borderId="18" xfId="5" applyFont="1" applyFill="1" applyBorder="1" applyAlignment="1">
      <alignment horizontal="center" vertical="center" wrapText="1"/>
    </xf>
    <xf numFmtId="164" fontId="18" fillId="22" borderId="20" xfId="5" applyFont="1" applyFill="1" applyBorder="1" applyAlignment="1">
      <alignment horizontal="center" vertical="center" wrapText="1"/>
    </xf>
    <xf numFmtId="164" fontId="18" fillId="22" borderId="11" xfId="5" applyFont="1" applyFill="1" applyBorder="1" applyAlignment="1">
      <alignment horizontal="center" vertical="center" wrapText="1"/>
    </xf>
    <xf numFmtId="164" fontId="18" fillId="22" borderId="12" xfId="5" applyFont="1" applyFill="1" applyBorder="1" applyAlignment="1">
      <alignment horizontal="center" vertical="center" wrapText="1"/>
    </xf>
    <xf numFmtId="49" fontId="18" fillId="15" borderId="13" xfId="6" applyNumberFormat="1" applyFont="1" applyFill="1" applyBorder="1" applyAlignment="1">
      <alignment horizontal="center" vertical="center"/>
    </xf>
    <xf numFmtId="49" fontId="18" fillId="15" borderId="15" xfId="6" applyNumberFormat="1" applyFont="1" applyFill="1" applyBorder="1" applyAlignment="1">
      <alignment horizontal="center" vertical="center"/>
    </xf>
    <xf numFmtId="0" fontId="18" fillId="22" borderId="16" xfId="6" applyNumberFormat="1" applyFont="1" applyFill="1" applyBorder="1" applyAlignment="1">
      <alignment horizontal="center" vertical="center" wrapText="1"/>
    </xf>
    <xf numFmtId="0" fontId="18" fillId="22" borderId="17" xfId="6" applyNumberFormat="1" applyFont="1" applyFill="1" applyBorder="1" applyAlignment="1">
      <alignment horizontal="center" vertical="center" wrapText="1"/>
    </xf>
    <xf numFmtId="164" fontId="18" fillId="34" borderId="13" xfId="5" applyFont="1" applyFill="1" applyBorder="1" applyAlignment="1">
      <alignment horizontal="center" vertical="center"/>
    </xf>
    <xf numFmtId="164" fontId="18" fillId="34" borderId="14" xfId="5" applyFont="1" applyFill="1" applyBorder="1" applyAlignment="1">
      <alignment horizontal="center" vertical="center"/>
    </xf>
    <xf numFmtId="164" fontId="18" fillId="34" borderId="15" xfId="5" applyFont="1" applyFill="1" applyBorder="1" applyAlignment="1">
      <alignment horizontal="center" vertical="center"/>
    </xf>
    <xf numFmtId="164" fontId="18" fillId="19" borderId="11" xfId="5" applyFont="1" applyFill="1" applyBorder="1" applyAlignment="1">
      <alignment horizontal="center" vertical="center"/>
    </xf>
    <xf numFmtId="164" fontId="18" fillId="19" borderId="12" xfId="5" applyFont="1" applyFill="1" applyBorder="1" applyAlignment="1">
      <alignment horizontal="center" vertical="center"/>
    </xf>
    <xf numFmtId="164" fontId="18" fillId="33" borderId="13" xfId="5" applyFont="1" applyFill="1" applyBorder="1" applyAlignment="1">
      <alignment horizontal="center" vertical="center"/>
    </xf>
    <xf numFmtId="164" fontId="18" fillId="33" borderId="15" xfId="5" applyFont="1" applyFill="1" applyBorder="1" applyAlignment="1">
      <alignment horizontal="center" vertical="center"/>
    </xf>
    <xf numFmtId="0" fontId="18" fillId="33" borderId="13" xfId="6" applyNumberFormat="1" applyFont="1" applyFill="1" applyBorder="1" applyAlignment="1">
      <alignment horizontal="center" vertical="center"/>
    </xf>
    <xf numFmtId="0" fontId="18" fillId="33" borderId="15" xfId="6" applyNumberFormat="1" applyFont="1" applyFill="1" applyBorder="1" applyAlignment="1">
      <alignment horizontal="center" vertical="center"/>
    </xf>
    <xf numFmtId="164" fontId="18" fillId="22" borderId="11" xfId="5" applyFont="1" applyFill="1" applyBorder="1" applyAlignment="1">
      <alignment horizontal="center" vertical="center"/>
    </xf>
    <xf numFmtId="164" fontId="18" fillId="22" borderId="12" xfId="5" applyFont="1" applyFill="1" applyBorder="1" applyAlignment="1">
      <alignment horizontal="center" vertical="center"/>
    </xf>
    <xf numFmtId="164" fontId="19" fillId="0" borderId="18" xfId="8" applyFont="1" applyBorder="1" applyAlignment="1">
      <alignment horizontal="left" vertical="top" wrapText="1"/>
    </xf>
    <xf numFmtId="164" fontId="19" fillId="0" borderId="19" xfId="8" applyFont="1" applyBorder="1" applyAlignment="1">
      <alignment horizontal="left" vertical="top" wrapText="1"/>
    </xf>
    <xf numFmtId="164" fontId="19" fillId="0" borderId="20" xfId="8" applyFont="1" applyBorder="1" applyAlignment="1">
      <alignment horizontal="left" vertical="top" wrapText="1"/>
    </xf>
    <xf numFmtId="164" fontId="19" fillId="0" borderId="22" xfId="8" applyFont="1" applyBorder="1" applyAlignment="1">
      <alignment horizontal="left" vertical="top" wrapText="1"/>
    </xf>
    <xf numFmtId="164" fontId="19" fillId="0" borderId="0" xfId="8" applyFont="1" applyBorder="1" applyAlignment="1">
      <alignment horizontal="left" vertical="top" wrapText="1"/>
    </xf>
    <xf numFmtId="164" fontId="19" fillId="0" borderId="23" xfId="8" applyFont="1" applyBorder="1" applyAlignment="1">
      <alignment horizontal="left" vertical="top" wrapText="1"/>
    </xf>
    <xf numFmtId="164" fontId="19" fillId="0" borderId="11" xfId="8" applyFont="1" applyBorder="1" applyAlignment="1">
      <alignment horizontal="left" vertical="top" wrapText="1"/>
    </xf>
    <xf numFmtId="164" fontId="19" fillId="0" borderId="24" xfId="8" applyFont="1" applyBorder="1" applyAlignment="1">
      <alignment horizontal="left" vertical="top" wrapText="1"/>
    </xf>
    <xf numFmtId="164" fontId="19" fillId="0" borderId="12" xfId="8" applyFont="1" applyBorder="1" applyAlignment="1">
      <alignment horizontal="left" vertical="top" wrapText="1"/>
    </xf>
    <xf numFmtId="164" fontId="18" fillId="17" borderId="18" xfId="5" applyFont="1" applyFill="1" applyBorder="1" applyAlignment="1">
      <alignment horizontal="center" vertical="center"/>
    </xf>
    <xf numFmtId="164" fontId="18" fillId="17" borderId="19" xfId="5" applyFont="1" applyFill="1" applyBorder="1" applyAlignment="1">
      <alignment horizontal="center" vertical="center"/>
    </xf>
    <xf numFmtId="164" fontId="18" fillId="17" borderId="20" xfId="5" applyFont="1" applyFill="1" applyBorder="1" applyAlignment="1">
      <alignment horizontal="center" vertical="center"/>
    </xf>
    <xf numFmtId="164" fontId="18" fillId="17" borderId="11" xfId="5" applyFont="1" applyFill="1" applyBorder="1" applyAlignment="1">
      <alignment horizontal="center" vertical="center"/>
    </xf>
    <xf numFmtId="164" fontId="18" fillId="17" borderId="24" xfId="5" applyFont="1" applyFill="1" applyBorder="1" applyAlignment="1">
      <alignment horizontal="center" vertical="center"/>
    </xf>
    <xf numFmtId="164" fontId="18" fillId="17" borderId="12" xfId="5" applyFont="1" applyFill="1" applyBorder="1" applyAlignment="1">
      <alignment horizontal="center" vertical="center"/>
    </xf>
    <xf numFmtId="0" fontId="19" fillId="0" borderId="18" xfId="8" applyNumberFormat="1" applyFont="1" applyBorder="1" applyAlignment="1">
      <alignment horizontal="left" vertical="center"/>
    </xf>
    <xf numFmtId="0" fontId="19" fillId="0" borderId="19" xfId="8" applyNumberFormat="1" applyFont="1" applyBorder="1" applyAlignment="1">
      <alignment horizontal="left" vertical="center"/>
    </xf>
    <xf numFmtId="0" fontId="19" fillId="0" borderId="20" xfId="8" applyNumberFormat="1" applyFont="1" applyBorder="1" applyAlignment="1">
      <alignment horizontal="left" vertical="center"/>
    </xf>
    <xf numFmtId="0" fontId="18" fillId="0" borderId="11" xfId="7" applyNumberFormat="1" applyFont="1" applyBorder="1" applyAlignment="1">
      <alignment horizontal="center" vertical="center"/>
    </xf>
    <xf numFmtId="0" fontId="18" fillId="0" borderId="24" xfId="7" applyNumberFormat="1" applyFont="1" applyBorder="1" applyAlignment="1">
      <alignment horizontal="center" vertical="center"/>
    </xf>
    <xf numFmtId="0" fontId="18" fillId="0" borderId="12" xfId="7" applyNumberFormat="1" applyFont="1" applyBorder="1" applyAlignment="1">
      <alignment horizontal="center" vertical="center"/>
    </xf>
    <xf numFmtId="164" fontId="18" fillId="35" borderId="13" xfId="5" applyFont="1" applyFill="1" applyBorder="1" applyAlignment="1">
      <alignment horizontal="center" vertical="center"/>
    </xf>
    <xf numFmtId="164" fontId="18" fillId="35" borderId="15" xfId="5" applyFont="1" applyFill="1" applyBorder="1" applyAlignment="1">
      <alignment horizontal="center" vertical="center"/>
    </xf>
    <xf numFmtId="0" fontId="18" fillId="17" borderId="18" xfId="6" applyNumberFormat="1" applyFont="1" applyFill="1" applyBorder="1" applyAlignment="1">
      <alignment horizontal="center" vertical="center"/>
    </xf>
    <xf numFmtId="0" fontId="18" fillId="17" borderId="19" xfId="6" applyNumberFormat="1" applyFont="1" applyFill="1" applyBorder="1" applyAlignment="1">
      <alignment horizontal="center" vertical="center"/>
    </xf>
    <xf numFmtId="0" fontId="18" fillId="17" borderId="20" xfId="6" applyNumberFormat="1" applyFont="1" applyFill="1" applyBorder="1" applyAlignment="1">
      <alignment horizontal="center" vertical="center"/>
    </xf>
    <xf numFmtId="0" fontId="18" fillId="35" borderId="13" xfId="6" applyNumberFormat="1" applyFont="1" applyFill="1" applyBorder="1" applyAlignment="1">
      <alignment horizontal="center" vertical="center"/>
    </xf>
    <xf numFmtId="0" fontId="18" fillId="35" borderId="15" xfId="6" applyNumberFormat="1" applyFont="1" applyFill="1" applyBorder="1" applyAlignment="1">
      <alignment horizontal="center" vertical="center"/>
    </xf>
    <xf numFmtId="0" fontId="19" fillId="35" borderId="13" xfId="0" applyFont="1" applyFill="1" applyBorder="1" applyAlignment="1">
      <alignment horizontal="center" vertical="center"/>
    </xf>
    <xf numFmtId="0" fontId="19" fillId="35" borderId="15" xfId="0" applyFont="1" applyFill="1" applyBorder="1" applyAlignment="1">
      <alignment horizontal="center" vertical="center"/>
    </xf>
    <xf numFmtId="0" fontId="18" fillId="15" borderId="13" xfId="0" applyFont="1" applyFill="1" applyBorder="1" applyAlignment="1">
      <alignment horizontal="center" vertical="center"/>
    </xf>
    <xf numFmtId="0" fontId="18" fillId="15" borderId="15" xfId="0" applyFont="1" applyFill="1" applyBorder="1" applyAlignment="1">
      <alignment horizontal="center" vertical="center"/>
    </xf>
    <xf numFmtId="164" fontId="18" fillId="22" borderId="16" xfId="5" applyFont="1" applyFill="1" applyBorder="1" applyAlignment="1">
      <alignment horizontal="center" vertical="center" wrapText="1"/>
    </xf>
    <xf numFmtId="164" fontId="18" fillId="22" borderId="17" xfId="5" applyFont="1" applyFill="1" applyBorder="1" applyAlignment="1">
      <alignment horizontal="center" vertical="center" wrapText="1"/>
    </xf>
    <xf numFmtId="0" fontId="18" fillId="15" borderId="14" xfId="6" applyNumberFormat="1" applyFont="1" applyFill="1" applyBorder="1" applyAlignment="1">
      <alignment horizontal="center" vertical="center"/>
    </xf>
    <xf numFmtId="0" fontId="18" fillId="8" borderId="18" xfId="6" applyNumberFormat="1" applyFont="1" applyFill="1" applyBorder="1" applyAlignment="1">
      <alignment horizontal="center" vertical="center"/>
    </xf>
    <xf numFmtId="0" fontId="18" fillId="8" borderId="19" xfId="6" applyNumberFormat="1" applyFont="1" applyFill="1" applyBorder="1" applyAlignment="1">
      <alignment horizontal="center" vertical="center"/>
    </xf>
    <xf numFmtId="0" fontId="18" fillId="8" borderId="20" xfId="6" applyNumberFormat="1" applyFont="1" applyFill="1" applyBorder="1" applyAlignment="1">
      <alignment horizontal="center" vertical="center"/>
    </xf>
    <xf numFmtId="164" fontId="18" fillId="8" borderId="13" xfId="5" applyFont="1" applyFill="1" applyBorder="1" applyAlignment="1">
      <alignment horizontal="center" vertical="center"/>
    </xf>
    <xf numFmtId="164" fontId="18" fillId="8" borderId="14" xfId="5" applyFont="1" applyFill="1" applyBorder="1" applyAlignment="1">
      <alignment horizontal="center" vertical="center"/>
    </xf>
    <xf numFmtId="164" fontId="18" fillId="8" borderId="19" xfId="5" applyFont="1" applyFill="1" applyBorder="1" applyAlignment="1">
      <alignment horizontal="center" vertical="center"/>
    </xf>
    <xf numFmtId="164" fontId="18" fillId="8" borderId="20" xfId="5" applyFont="1" applyFill="1" applyBorder="1" applyAlignment="1">
      <alignment horizontal="center" vertical="center"/>
    </xf>
    <xf numFmtId="164" fontId="18" fillId="33" borderId="11" xfId="5" applyFont="1" applyFill="1" applyBorder="1" applyAlignment="1">
      <alignment horizontal="center" vertical="center"/>
    </xf>
    <xf numFmtId="164" fontId="18" fillId="33" borderId="12" xfId="5" applyFont="1" applyFill="1" applyBorder="1" applyAlignment="1">
      <alignment horizontal="center" vertical="center"/>
    </xf>
    <xf numFmtId="164" fontId="18" fillId="33" borderId="18" xfId="5" applyFont="1" applyFill="1" applyBorder="1" applyAlignment="1">
      <alignment horizontal="center" vertical="center"/>
    </xf>
    <xf numFmtId="164" fontId="18" fillId="33" borderId="20" xfId="5" applyFont="1" applyFill="1" applyBorder="1" applyAlignment="1">
      <alignment horizontal="center" vertical="center"/>
    </xf>
    <xf numFmtId="0" fontId="19" fillId="33" borderId="13" xfId="0" applyFont="1" applyFill="1" applyBorder="1" applyAlignment="1">
      <alignment horizontal="center" vertical="center"/>
    </xf>
    <xf numFmtId="0" fontId="19" fillId="33" borderId="15" xfId="0" applyFont="1" applyFill="1" applyBorder="1" applyAlignment="1">
      <alignment horizontal="center" vertical="center"/>
    </xf>
    <xf numFmtId="164" fontId="18" fillId="16" borderId="11" xfId="5" applyFont="1" applyFill="1" applyBorder="1" applyAlignment="1">
      <alignment horizontal="center" vertical="center"/>
    </xf>
    <xf numFmtId="164" fontId="18" fillId="16" borderId="12" xfId="5" applyFont="1" applyFill="1" applyBorder="1" applyAlignment="1">
      <alignment horizontal="center" vertical="center"/>
    </xf>
    <xf numFmtId="0" fontId="19" fillId="17" borderId="22" xfId="0" applyFont="1" applyFill="1" applyBorder="1" applyAlignment="1">
      <alignment horizontal="center" vertical="center"/>
    </xf>
    <xf numFmtId="0" fontId="19" fillId="17" borderId="0" xfId="0" applyFont="1" applyFill="1" applyBorder="1" applyAlignment="1">
      <alignment horizontal="center" vertical="center"/>
    </xf>
    <xf numFmtId="0" fontId="19" fillId="17" borderId="23" xfId="0" applyFont="1" applyFill="1" applyBorder="1" applyAlignment="1">
      <alignment horizontal="center" vertical="center"/>
    </xf>
    <xf numFmtId="0" fontId="19" fillId="17" borderId="13" xfId="0" applyFont="1" applyFill="1" applyBorder="1" applyAlignment="1">
      <alignment horizontal="center" vertical="center"/>
    </xf>
    <xf numFmtId="0" fontId="19" fillId="17" borderId="14" xfId="0" applyFont="1" applyFill="1" applyBorder="1" applyAlignment="1">
      <alignment horizontal="center" vertical="center"/>
    </xf>
    <xf numFmtId="0" fontId="19" fillId="17" borderId="15" xfId="0" applyFont="1" applyFill="1" applyBorder="1" applyAlignment="1">
      <alignment horizontal="center" vertical="center"/>
    </xf>
    <xf numFmtId="0" fontId="18" fillId="22" borderId="13" xfId="0" applyFont="1" applyFill="1" applyBorder="1" applyAlignment="1">
      <alignment horizontal="center" vertical="center"/>
    </xf>
    <xf numFmtId="0" fontId="18" fillId="22" borderId="15" xfId="0" applyFont="1" applyFill="1" applyBorder="1" applyAlignment="1">
      <alignment horizontal="center" vertical="center"/>
    </xf>
    <xf numFmtId="164" fontId="18" fillId="32" borderId="13" xfId="5" applyFont="1" applyFill="1" applyBorder="1" applyAlignment="1">
      <alignment horizontal="center" vertical="center"/>
    </xf>
    <xf numFmtId="164" fontId="18" fillId="32" borderId="14" xfId="5" applyFont="1" applyFill="1" applyBorder="1" applyAlignment="1">
      <alignment horizontal="center" vertical="center"/>
    </xf>
    <xf numFmtId="164" fontId="18" fillId="32" borderId="15" xfId="5" applyFont="1" applyFill="1" applyBorder="1" applyAlignment="1">
      <alignment horizontal="center" vertical="center"/>
    </xf>
    <xf numFmtId="0" fontId="19" fillId="0" borderId="13" xfId="0" applyFont="1" applyFill="1" applyBorder="1" applyAlignment="1">
      <alignment horizontal="center" vertical="center"/>
    </xf>
    <xf numFmtId="0" fontId="19" fillId="0" borderId="14" xfId="0" applyFont="1" applyFill="1" applyBorder="1" applyAlignment="1">
      <alignment horizontal="center" vertical="center"/>
    </xf>
    <xf numFmtId="0" fontId="19" fillId="0" borderId="15" xfId="0" applyFont="1" applyFill="1" applyBorder="1" applyAlignment="1">
      <alignment horizontal="center" vertical="center"/>
    </xf>
    <xf numFmtId="0" fontId="18" fillId="16" borderId="13" xfId="6" applyNumberFormat="1" applyFont="1" applyFill="1" applyBorder="1" applyAlignment="1">
      <alignment horizontal="center" vertical="center"/>
    </xf>
    <xf numFmtId="0" fontId="18" fillId="16" borderId="15" xfId="6" applyNumberFormat="1" applyFont="1" applyFill="1" applyBorder="1" applyAlignment="1">
      <alignment horizontal="center" vertical="center"/>
    </xf>
    <xf numFmtId="0" fontId="19" fillId="22" borderId="16" xfId="0" applyFont="1" applyFill="1" applyBorder="1" applyAlignment="1">
      <alignment horizontal="center" vertical="center" wrapText="1"/>
    </xf>
    <xf numFmtId="0" fontId="19" fillId="22" borderId="17" xfId="0" applyFont="1" applyFill="1" applyBorder="1" applyAlignment="1">
      <alignment horizontal="center" vertical="center" wrapText="1"/>
    </xf>
    <xf numFmtId="0" fontId="18" fillId="0" borderId="22" xfId="7" applyNumberFormat="1" applyFont="1" applyBorder="1" applyAlignment="1">
      <alignment horizontal="center" vertical="center"/>
    </xf>
    <xf numFmtId="0" fontId="18" fillId="0" borderId="0" xfId="7" applyNumberFormat="1" applyFont="1" applyBorder="1" applyAlignment="1">
      <alignment horizontal="center" vertical="center"/>
    </xf>
    <xf numFmtId="0" fontId="18" fillId="0" borderId="23" xfId="7" applyNumberFormat="1" applyFont="1" applyBorder="1" applyAlignment="1">
      <alignment horizontal="center" vertical="center"/>
    </xf>
    <xf numFmtId="164" fontId="19" fillId="0" borderId="18" xfId="8" applyFont="1" applyBorder="1" applyAlignment="1">
      <alignment horizontal="left" vertical="center"/>
    </xf>
    <xf numFmtId="164" fontId="19" fillId="0" borderId="19" xfId="8" applyFont="1" applyBorder="1" applyAlignment="1">
      <alignment horizontal="left" vertical="center"/>
    </xf>
    <xf numFmtId="164" fontId="19" fillId="0" borderId="20" xfId="8" applyFont="1" applyBorder="1" applyAlignment="1">
      <alignment horizontal="left" vertical="center"/>
    </xf>
    <xf numFmtId="164" fontId="19" fillId="0" borderId="22" xfId="8" applyFont="1" applyBorder="1" applyAlignment="1">
      <alignment horizontal="center" vertical="center"/>
    </xf>
    <xf numFmtId="164" fontId="19" fillId="0" borderId="0" xfId="8" applyFont="1" applyBorder="1" applyAlignment="1">
      <alignment horizontal="center" vertical="center"/>
    </xf>
    <xf numFmtId="164" fontId="19" fillId="0" borderId="23" xfId="8" applyFont="1" applyBorder="1" applyAlignment="1">
      <alignment horizontal="center" vertical="center"/>
    </xf>
    <xf numFmtId="0" fontId="19" fillId="32" borderId="13" xfId="0" applyFont="1" applyFill="1" applyBorder="1" applyAlignment="1">
      <alignment horizontal="center" vertical="center"/>
    </xf>
    <xf numFmtId="0" fontId="19" fillId="32" borderId="15" xfId="0" applyFont="1" applyFill="1" applyBorder="1" applyAlignment="1">
      <alignment horizontal="center" vertical="center"/>
    </xf>
    <xf numFmtId="0" fontId="18" fillId="33" borderId="20" xfId="6" applyNumberFormat="1" applyFont="1" applyFill="1" applyBorder="1" applyAlignment="1">
      <alignment horizontal="center" vertical="center"/>
    </xf>
    <xf numFmtId="164" fontId="18" fillId="22" borderId="22" xfId="5" applyFont="1" applyFill="1" applyBorder="1" applyAlignment="1">
      <alignment horizontal="center" vertical="center" wrapText="1"/>
    </xf>
    <xf numFmtId="164" fontId="18" fillId="22" borderId="23" xfId="5" applyFont="1" applyFill="1" applyBorder="1" applyAlignment="1">
      <alignment horizontal="center" vertical="center" wrapText="1"/>
    </xf>
    <xf numFmtId="164" fontId="18" fillId="35" borderId="13" xfId="5" applyFont="1" applyFill="1" applyBorder="1" applyAlignment="1">
      <alignment horizontal="center" vertical="center" wrapText="1"/>
    </xf>
    <xf numFmtId="164" fontId="18" fillId="35" borderId="15" xfId="5" applyFont="1" applyFill="1" applyBorder="1" applyAlignment="1">
      <alignment horizontal="center" vertical="center" wrapText="1"/>
    </xf>
    <xf numFmtId="0" fontId="18" fillId="32" borderId="13" xfId="6" applyNumberFormat="1" applyFont="1" applyFill="1" applyBorder="1" applyAlignment="1">
      <alignment horizontal="center" vertical="center"/>
    </xf>
    <xf numFmtId="0" fontId="18" fillId="32" borderId="14" xfId="6" applyNumberFormat="1" applyFont="1" applyFill="1" applyBorder="1" applyAlignment="1">
      <alignment horizontal="center" vertical="center"/>
    </xf>
    <xf numFmtId="0" fontId="18" fillId="32" borderId="15" xfId="6" applyNumberFormat="1" applyFont="1" applyFill="1" applyBorder="1" applyAlignment="1">
      <alignment horizontal="center" vertical="center"/>
    </xf>
    <xf numFmtId="0" fontId="19" fillId="32" borderId="14" xfId="0" applyFont="1" applyFill="1" applyBorder="1" applyAlignment="1">
      <alignment horizontal="center" vertical="center"/>
    </xf>
    <xf numFmtId="164" fontId="18" fillId="15" borderId="14" xfId="5" applyFont="1" applyFill="1" applyBorder="1" applyAlignment="1">
      <alignment horizontal="center" vertical="center"/>
    </xf>
    <xf numFmtId="164" fontId="18" fillId="15" borderId="19" xfId="5" applyFont="1" applyFill="1" applyBorder="1" applyAlignment="1">
      <alignment horizontal="center" vertical="center"/>
    </xf>
    <xf numFmtId="164" fontId="18" fillId="16" borderId="13" xfId="5" applyFont="1" applyFill="1" applyBorder="1" applyAlignment="1">
      <alignment horizontal="center" vertical="center"/>
    </xf>
    <xf numFmtId="164" fontId="18" fillId="16" borderId="15" xfId="5" applyFont="1" applyFill="1" applyBorder="1" applyAlignment="1">
      <alignment horizontal="center" vertical="center"/>
    </xf>
    <xf numFmtId="0" fontId="19" fillId="16" borderId="13" xfId="0" applyFont="1" applyFill="1" applyBorder="1" applyAlignment="1">
      <alignment horizontal="center" vertical="center"/>
    </xf>
    <xf numFmtId="0" fontId="19" fillId="16" borderId="15" xfId="0" applyFont="1" applyFill="1" applyBorder="1" applyAlignment="1">
      <alignment horizontal="center" vertical="center"/>
    </xf>
    <xf numFmtId="0" fontId="19" fillId="22" borderId="13" xfId="0" applyFont="1" applyFill="1" applyBorder="1" applyAlignment="1">
      <alignment horizontal="left" vertical="center"/>
    </xf>
    <xf numFmtId="0" fontId="19" fillId="22" borderId="15" xfId="0" applyFont="1" applyFill="1" applyBorder="1" applyAlignment="1">
      <alignment horizontal="left" vertical="center"/>
    </xf>
    <xf numFmtId="0" fontId="19" fillId="22" borderId="13" xfId="0" applyFont="1" applyFill="1" applyBorder="1" applyAlignment="1">
      <alignment horizontal="center" vertical="center"/>
    </xf>
    <xf numFmtId="0" fontId="19" fillId="22" borderId="15" xfId="0" applyFont="1" applyFill="1" applyBorder="1" applyAlignment="1">
      <alignment horizontal="center" vertical="center"/>
    </xf>
    <xf numFmtId="0" fontId="19" fillId="22" borderId="11" xfId="0" applyFont="1" applyFill="1" applyBorder="1" applyAlignment="1">
      <alignment horizontal="center" vertical="center"/>
    </xf>
    <xf numFmtId="0" fontId="19" fillId="22" borderId="12" xfId="0" applyFont="1" applyFill="1" applyBorder="1" applyAlignment="1">
      <alignment horizontal="center" vertical="center"/>
    </xf>
    <xf numFmtId="164" fontId="18" fillId="22" borderId="14" xfId="5" applyFont="1" applyFill="1" applyBorder="1" applyAlignment="1">
      <alignment horizontal="center" vertical="center"/>
    </xf>
    <xf numFmtId="164" fontId="18" fillId="22" borderId="25" xfId="5" applyFont="1" applyFill="1" applyBorder="1" applyAlignment="1">
      <alignment horizontal="center" vertical="center" wrapText="1"/>
    </xf>
    <xf numFmtId="164" fontId="18" fillId="0" borderId="11" xfId="5" applyFont="1" applyFill="1" applyBorder="1" applyAlignment="1">
      <alignment horizontal="center" vertical="center"/>
    </xf>
    <xf numFmtId="164" fontId="18" fillId="0" borderId="24" xfId="5" applyFont="1" applyFill="1" applyBorder="1" applyAlignment="1">
      <alignment horizontal="center" vertical="center"/>
    </xf>
    <xf numFmtId="164" fontId="18" fillId="0" borderId="12" xfId="5" applyFont="1" applyFill="1" applyBorder="1" applyAlignment="1">
      <alignment horizontal="center" vertical="center"/>
    </xf>
    <xf numFmtId="0" fontId="19" fillId="35" borderId="18" xfId="0" applyFont="1" applyFill="1" applyBorder="1" applyAlignment="1">
      <alignment horizontal="center" vertical="center"/>
    </xf>
    <xf numFmtId="164" fontId="18" fillId="8" borderId="15" xfId="5" applyFont="1" applyFill="1" applyBorder="1" applyAlignment="1">
      <alignment horizontal="center" vertical="center"/>
    </xf>
    <xf numFmtId="0" fontId="18" fillId="17" borderId="18" xfId="6" applyNumberFormat="1" applyFont="1" applyFill="1" applyBorder="1" applyAlignment="1">
      <alignment horizontal="center" vertical="center" wrapText="1"/>
    </xf>
    <xf numFmtId="0" fontId="18" fillId="17" borderId="20" xfId="6" applyNumberFormat="1" applyFont="1" applyFill="1" applyBorder="1" applyAlignment="1">
      <alignment horizontal="center" vertical="center" wrapText="1"/>
    </xf>
    <xf numFmtId="0" fontId="18" fillId="17" borderId="22" xfId="6" applyNumberFormat="1" applyFont="1" applyFill="1" applyBorder="1" applyAlignment="1">
      <alignment horizontal="center" vertical="center" wrapText="1"/>
    </xf>
    <xf numFmtId="0" fontId="18" fillId="17" borderId="23" xfId="6" applyNumberFormat="1" applyFont="1" applyFill="1" applyBorder="1" applyAlignment="1">
      <alignment horizontal="center" vertical="center" wrapText="1"/>
    </xf>
    <xf numFmtId="164" fontId="19" fillId="17" borderId="13" xfId="5" applyFont="1" applyFill="1" applyBorder="1" applyAlignment="1">
      <alignment horizontal="center" vertical="center"/>
    </xf>
    <xf numFmtId="164" fontId="19" fillId="17" borderId="14" xfId="5" applyFont="1" applyFill="1" applyBorder="1" applyAlignment="1">
      <alignment horizontal="center" vertical="center"/>
    </xf>
    <xf numFmtId="164" fontId="19" fillId="17" borderId="15" xfId="5" applyFont="1" applyFill="1" applyBorder="1" applyAlignment="1">
      <alignment horizontal="center" vertical="center"/>
    </xf>
    <xf numFmtId="0" fontId="19" fillId="0" borderId="24" xfId="7" applyNumberFormat="1" applyFont="1" applyFill="1" applyBorder="1" applyAlignment="1">
      <alignment horizontal="center" vertical="center"/>
    </xf>
    <xf numFmtId="0" fontId="19" fillId="0" borderId="12" xfId="7" applyNumberFormat="1" applyFont="1" applyFill="1" applyBorder="1" applyAlignment="1">
      <alignment horizontal="center" vertical="center"/>
    </xf>
    <xf numFmtId="0" fontId="18" fillId="33" borderId="14" xfId="6" applyNumberFormat="1" applyFont="1" applyFill="1" applyBorder="1" applyAlignment="1">
      <alignment horizontal="center" vertical="center"/>
    </xf>
    <xf numFmtId="0" fontId="18" fillId="8" borderId="11" xfId="6" applyNumberFormat="1" applyFont="1" applyFill="1" applyBorder="1" applyAlignment="1">
      <alignment horizontal="center" vertical="center"/>
    </xf>
    <xf numFmtId="0" fontId="18" fillId="8" borderId="15" xfId="6" applyNumberFormat="1" applyFont="1" applyFill="1" applyBorder="1" applyAlignment="1">
      <alignment horizontal="center" vertical="center"/>
    </xf>
    <xf numFmtId="164" fontId="18" fillId="8" borderId="12" xfId="5" applyFont="1" applyFill="1" applyBorder="1" applyAlignment="1">
      <alignment horizontal="center" vertical="center"/>
    </xf>
    <xf numFmtId="0" fontId="19" fillId="32" borderId="19" xfId="0" applyFont="1" applyFill="1" applyBorder="1" applyAlignment="1">
      <alignment horizontal="center" vertical="center"/>
    </xf>
    <xf numFmtId="0" fontId="18" fillId="22" borderId="14" xfId="6" applyNumberFormat="1" applyFont="1" applyFill="1" applyBorder="1" applyAlignment="1">
      <alignment horizontal="center" vertical="center"/>
    </xf>
    <xf numFmtId="0" fontId="19" fillId="22" borderId="14" xfId="0" applyFont="1" applyFill="1" applyBorder="1" applyAlignment="1">
      <alignment horizontal="center" vertical="center"/>
    </xf>
    <xf numFmtId="0" fontId="21" fillId="0" borderId="22" xfId="0" applyFont="1" applyBorder="1" applyAlignment="1">
      <alignment horizontal="left" vertical="center"/>
    </xf>
    <xf numFmtId="0" fontId="21" fillId="0" borderId="0" xfId="0" applyFont="1" applyBorder="1" applyAlignment="1">
      <alignment horizontal="left" vertical="center"/>
    </xf>
    <xf numFmtId="0" fontId="21" fillId="0" borderId="23" xfId="0" applyFont="1" applyBorder="1" applyAlignment="1">
      <alignment horizontal="left" vertical="center"/>
    </xf>
    <xf numFmtId="0" fontId="21" fillId="0" borderId="18" xfId="0" applyFont="1" applyBorder="1" applyAlignment="1">
      <alignment horizontal="left" vertical="center"/>
    </xf>
    <xf numFmtId="0" fontId="21" fillId="0" borderId="19" xfId="0" applyFont="1" applyBorder="1" applyAlignment="1">
      <alignment horizontal="left" vertical="center"/>
    </xf>
    <xf numFmtId="0" fontId="21" fillId="0" borderId="20" xfId="0" applyFont="1" applyBorder="1" applyAlignment="1">
      <alignment horizontal="left" vertical="center"/>
    </xf>
    <xf numFmtId="164" fontId="18" fillId="19" borderId="14" xfId="5" applyFont="1" applyFill="1" applyBorder="1" applyAlignment="1">
      <alignment horizontal="center" vertical="center"/>
    </xf>
    <xf numFmtId="0" fontId="19" fillId="15" borderId="14" xfId="0" applyFont="1" applyFill="1" applyBorder="1" applyAlignment="1">
      <alignment horizontal="center" vertical="center"/>
    </xf>
    <xf numFmtId="0" fontId="30" fillId="0" borderId="11" xfId="0" applyFont="1" applyBorder="1" applyAlignment="1">
      <alignment horizontal="left" vertical="center"/>
    </xf>
    <xf numFmtId="0" fontId="30" fillId="0" borderId="24" xfId="0" applyFont="1" applyBorder="1" applyAlignment="1">
      <alignment horizontal="left" vertical="center"/>
    </xf>
    <xf numFmtId="0" fontId="30" fillId="0" borderId="12" xfId="0" applyFont="1" applyBorder="1" applyAlignment="1">
      <alignment horizontal="left" vertical="center"/>
    </xf>
    <xf numFmtId="0" fontId="19" fillId="22" borderId="18" xfId="0" applyFont="1" applyFill="1" applyBorder="1" applyAlignment="1">
      <alignment horizontal="center" vertical="center" wrapText="1"/>
    </xf>
    <xf numFmtId="0" fontId="19" fillId="22" borderId="20" xfId="0" applyFont="1" applyFill="1" applyBorder="1" applyAlignment="1">
      <alignment horizontal="center" vertical="center" wrapText="1"/>
    </xf>
    <xf numFmtId="0" fontId="19" fillId="22" borderId="11" xfId="0" applyFont="1" applyFill="1" applyBorder="1" applyAlignment="1">
      <alignment horizontal="center" vertical="center" wrapText="1"/>
    </xf>
    <xf numFmtId="0" fontId="19" fillId="22" borderId="12" xfId="0" applyFont="1" applyFill="1" applyBorder="1" applyAlignment="1">
      <alignment horizontal="center" vertical="center" wrapText="1"/>
    </xf>
    <xf numFmtId="164" fontId="19" fillId="0" borderId="18" xfId="8" applyFont="1" applyBorder="1" applyAlignment="1">
      <alignment horizontal="left" vertical="top"/>
    </xf>
    <xf numFmtId="164" fontId="19" fillId="0" borderId="19" xfId="8" applyFont="1" applyBorder="1" applyAlignment="1">
      <alignment horizontal="left" vertical="top"/>
    </xf>
    <xf numFmtId="164" fontId="19" fillId="0" borderId="20" xfId="8" applyFont="1" applyBorder="1" applyAlignment="1">
      <alignment horizontal="left" vertical="top"/>
    </xf>
    <xf numFmtId="164" fontId="19" fillId="0" borderId="0" xfId="8" applyFont="1" applyBorder="1" applyAlignment="1">
      <alignment horizontal="left" vertical="center"/>
    </xf>
    <xf numFmtId="0" fontId="0" fillId="22" borderId="16" xfId="0" applyFill="1" applyBorder="1" applyAlignment="1">
      <alignment horizontal="center" vertical="center" wrapText="1"/>
    </xf>
    <xf numFmtId="0" fontId="0" fillId="22" borderId="17" xfId="0" applyFill="1" applyBorder="1" applyAlignment="1">
      <alignment horizontal="center" vertical="center" wrapText="1"/>
    </xf>
    <xf numFmtId="0" fontId="19" fillId="15" borderId="18" xfId="0" applyFont="1" applyFill="1" applyBorder="1" applyAlignment="1">
      <alignment horizontal="center" vertical="center" wrapText="1"/>
    </xf>
    <xf numFmtId="0" fontId="19" fillId="15" borderId="20" xfId="0" applyFont="1" applyFill="1" applyBorder="1" applyAlignment="1">
      <alignment horizontal="center" vertical="center" wrapText="1"/>
    </xf>
    <xf numFmtId="0" fontId="19" fillId="15" borderId="11" xfId="0" applyFont="1" applyFill="1" applyBorder="1" applyAlignment="1">
      <alignment horizontal="center" vertical="center" wrapText="1"/>
    </xf>
    <xf numFmtId="0" fontId="19" fillId="15" borderId="12" xfId="0" applyFont="1" applyFill="1" applyBorder="1" applyAlignment="1">
      <alignment horizontal="center" vertical="center" wrapText="1"/>
    </xf>
    <xf numFmtId="0" fontId="18" fillId="22" borderId="18" xfId="6" applyNumberFormat="1" applyFont="1" applyFill="1" applyBorder="1" applyAlignment="1">
      <alignment horizontal="center" vertical="center" wrapText="1"/>
    </xf>
    <xf numFmtId="0" fontId="18" fillId="22" borderId="20" xfId="6" applyNumberFormat="1" applyFont="1" applyFill="1" applyBorder="1" applyAlignment="1">
      <alignment horizontal="center" vertical="center" wrapText="1"/>
    </xf>
    <xf numFmtId="0" fontId="18" fillId="22" borderId="11" xfId="6" applyNumberFormat="1" applyFont="1" applyFill="1" applyBorder="1" applyAlignment="1">
      <alignment horizontal="center" vertical="center" wrapText="1"/>
    </xf>
    <xf numFmtId="0" fontId="18" fillId="22" borderId="12" xfId="6" applyNumberFormat="1" applyFont="1" applyFill="1" applyBorder="1" applyAlignment="1">
      <alignment horizontal="center" vertical="center" wrapText="1"/>
    </xf>
    <xf numFmtId="164" fontId="19" fillId="0" borderId="18" xfId="8" applyFont="1" applyBorder="1" applyAlignment="1">
      <alignment horizontal="center" vertical="center"/>
    </xf>
    <xf numFmtId="164" fontId="19" fillId="0" borderId="19" xfId="8" applyFont="1" applyBorder="1" applyAlignment="1">
      <alignment horizontal="center" vertical="center"/>
    </xf>
    <xf numFmtId="164" fontId="19" fillId="0" borderId="20" xfId="8" applyFont="1" applyBorder="1" applyAlignment="1">
      <alignment horizontal="center" vertical="center"/>
    </xf>
    <xf numFmtId="164" fontId="19" fillId="0" borderId="11" xfId="8" applyFont="1" applyBorder="1" applyAlignment="1">
      <alignment horizontal="center" vertical="center"/>
    </xf>
    <xf numFmtId="164" fontId="19" fillId="0" borderId="24" xfId="8" applyFont="1" applyBorder="1" applyAlignment="1">
      <alignment horizontal="center" vertical="center"/>
    </xf>
    <xf numFmtId="164" fontId="19" fillId="0" borderId="12" xfId="8" applyFont="1" applyBorder="1" applyAlignment="1">
      <alignment horizontal="center" vertical="center"/>
    </xf>
    <xf numFmtId="0" fontId="18" fillId="32" borderId="10" xfId="6" applyNumberFormat="1" applyFont="1" applyFill="1" applyBorder="1" applyAlignment="1">
      <alignment horizontal="center" vertical="center" wrapText="1"/>
    </xf>
    <xf numFmtId="0" fontId="18" fillId="33" borderId="19" xfId="6" applyNumberFormat="1" applyFont="1" applyFill="1" applyBorder="1" applyAlignment="1">
      <alignment horizontal="center" vertical="center"/>
    </xf>
    <xf numFmtId="164" fontId="18" fillId="0" borderId="13" xfId="5" applyFont="1" applyFill="1" applyBorder="1" applyAlignment="1">
      <alignment horizontal="center" vertical="center"/>
    </xf>
    <xf numFmtId="164" fontId="18" fillId="0" borderId="15" xfId="5" applyFont="1" applyFill="1" applyBorder="1" applyAlignment="1">
      <alignment horizontal="center" vertical="center"/>
    </xf>
  </cellXfs>
  <cellStyles count="14">
    <cellStyle name="20% - Énfasis3" xfId="13" builtinId="38"/>
    <cellStyle name="40% - Énfasis1" xfId="1" builtinId="31" customBuiltin="1"/>
    <cellStyle name="Detalle de día" xfId="6"/>
    <cellStyle name="Día" xfId="5"/>
    <cellStyle name="Encabezado 4" xfId="12" builtinId="19" customBuiltin="1"/>
    <cellStyle name="Encabezado de notas" xfId="8"/>
    <cellStyle name="Énfasis1" xfId="3" builtinId="29" customBuiltin="1"/>
    <cellStyle name="Énfasis5" xfId="4" builtinId="45" customBuiltin="1"/>
    <cellStyle name="Normal" xfId="0" builtinId="0" customBuiltin="1"/>
    <cellStyle name="Notas" xfId="7"/>
    <cellStyle name="Título" xfId="9" builtinId="15" customBuiltin="1"/>
    <cellStyle name="Título 1" xfId="2" builtinId="16" customBuiltin="1"/>
    <cellStyle name="Título 2" xfId="10" builtinId="17" customBuiltin="1"/>
    <cellStyle name="Título 3" xfId="11" builtinId="18" customBuiltin="1"/>
  </cellStyles>
  <dxfs count="309">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F1F2F5"/>
      <rgbColor rgb="00008080"/>
      <rgbColor rgb="00E4EAF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314265"/>
      <rgbColor rgb="00CCFFCC"/>
      <rgbColor rgb="00FFEECD"/>
      <rgbColor rgb="00D0D8E2"/>
      <rgbColor rgb="00FF99CC"/>
      <rgbColor rgb="00CC99FF"/>
      <rgbColor rgb="00FFCC99"/>
      <rgbColor rgb="003366FF"/>
      <rgbColor rgb="0033CCCC"/>
      <rgbColor rgb="0099CC00"/>
      <rgbColor rgb="00FFCC00"/>
      <rgbColor rgb="00FF9900"/>
      <rgbColor rgb="00FF6600"/>
      <rgbColor rgb="00717789"/>
      <rgbColor rgb="00969696"/>
      <rgbColor rgb="00003366"/>
      <rgbColor rgb="00339966"/>
      <rgbColor rgb="00003300"/>
      <rgbColor rgb="00333300"/>
      <rgbColor rgb="00993300"/>
      <rgbColor rgb="00993366"/>
      <rgbColor rgb="00333399"/>
      <rgbColor rgb="004B4B4B"/>
    </indexedColors>
    <mruColors>
      <color rgb="FFCCFF66"/>
      <color rgb="FF00FF00"/>
      <color rgb="FFFF9900"/>
      <color rgb="FFFF00FF"/>
      <color rgb="FF66CCFF"/>
      <color rgb="FF3399FF"/>
      <color rgb="FF99FF99"/>
      <color rgb="FF798D8D"/>
      <color rgb="FFFF0066"/>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Verde azulado">
      <a:dk1>
        <a:sysClr val="windowText" lastClr="000000"/>
      </a:dk1>
      <a:lt1>
        <a:sysClr val="window" lastClr="FFFFFF"/>
      </a:lt1>
      <a:dk2>
        <a:srgbClr val="373545"/>
      </a:dk2>
      <a:lt2>
        <a:srgbClr val="CEDBE6"/>
      </a:lt2>
      <a:accent1>
        <a:srgbClr val="3494BA"/>
      </a:accent1>
      <a:accent2>
        <a:srgbClr val="58B6C0"/>
      </a:accent2>
      <a:accent3>
        <a:srgbClr val="75BDA7"/>
      </a:accent3>
      <a:accent4>
        <a:srgbClr val="7A8C8E"/>
      </a:accent4>
      <a:accent5>
        <a:srgbClr val="84ACB6"/>
      </a:accent5>
      <a:accent6>
        <a:srgbClr val="2683C6"/>
      </a:accent6>
      <a:hlink>
        <a:srgbClr val="6B9F25"/>
      </a:hlink>
      <a:folHlink>
        <a:srgbClr val="9F6715"/>
      </a:folHlink>
    </a:clrScheme>
    <a:fontScheme name="Custom 2">
      <a:majorFont>
        <a:latin typeface="Arial"/>
        <a:ea typeface=""/>
        <a:cs typeface=""/>
      </a:majorFont>
      <a:minorFont>
        <a:latin typeface="Trebuchet MS"/>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sheetPr codeName="Sheet1">
    <tabColor theme="4" tint="-0.249977111117893"/>
    <pageSetUpPr autoPageBreaks="0"/>
  </sheetPr>
  <dimension ref="A1:W409"/>
  <sheetViews>
    <sheetView showGridLines="0" tabSelected="1" zoomScale="60" zoomScaleNormal="60" workbookViewId="0">
      <selection activeCell="R26" sqref="R26"/>
    </sheetView>
  </sheetViews>
  <sheetFormatPr baseColWidth="10" defaultColWidth="8.625" defaultRowHeight="16.5" customHeight="1"/>
  <cols>
    <col min="1" max="1" width="2" style="12" customWidth="1"/>
    <col min="2" max="2" width="18.125" style="12" customWidth="1"/>
    <col min="3" max="6" width="17.5" style="12" customWidth="1"/>
    <col min="7" max="7" width="18.625" style="12" customWidth="1"/>
    <col min="8" max="8" width="18.875" style="12" customWidth="1"/>
    <col min="9" max="9" width="2.5" style="12" customWidth="1"/>
    <col min="10" max="11" width="8.625" style="12"/>
    <col min="12" max="12" width="35.5" style="12" customWidth="1"/>
    <col min="13" max="16384" width="8.625" style="12"/>
  </cols>
  <sheetData>
    <row r="1" spans="1:17" ht="54" customHeight="1">
      <c r="A1" s="15"/>
      <c r="B1" s="13">
        <v>2022</v>
      </c>
      <c r="C1" s="19" t="s">
        <v>2</v>
      </c>
      <c r="D1" s="20"/>
      <c r="E1" s="20"/>
      <c r="F1" s="20"/>
      <c r="G1" s="20"/>
      <c r="H1" s="21"/>
      <c r="J1" s="23"/>
      <c r="K1" s="23"/>
      <c r="L1" s="23"/>
      <c r="M1" s="23"/>
      <c r="N1" s="23"/>
      <c r="O1" s="23"/>
    </row>
    <row r="2" spans="1:17" ht="16.5" customHeight="1">
      <c r="B2" s="84" t="s">
        <v>0</v>
      </c>
      <c r="C2" s="86" t="str">
        <f t="shared" ref="C2:H2" si="0">UPPER(TEXT(C3,"dddd"))</f>
        <v>TUESDAY</v>
      </c>
      <c r="D2" s="85" t="str">
        <f t="shared" si="0"/>
        <v>WEDNESDAY</v>
      </c>
      <c r="E2" s="86" t="str">
        <f t="shared" si="0"/>
        <v>THURSDAY</v>
      </c>
      <c r="F2" s="85" t="str">
        <f t="shared" si="0"/>
        <v>FRIDAY</v>
      </c>
      <c r="G2" s="86" t="str">
        <f t="shared" si="0"/>
        <v>SATURDAY</v>
      </c>
      <c r="H2" s="85" t="str">
        <f t="shared" si="0"/>
        <v>SUNDAY</v>
      </c>
      <c r="J2" s="23"/>
      <c r="N2" s="24"/>
      <c r="O2" s="24"/>
      <c r="P2" s="16"/>
      <c r="Q2" s="16"/>
    </row>
    <row r="3" spans="1:17" ht="16.5" customHeight="1">
      <c r="B3" s="119">
        <f t="array" ref="B3:H3">Días+1+DATE(Calendario1Año,Calendario1MesOpción,1)-WEEKDAY(DATE(Calendario1Año,Calendario1MesOpción,1),DíaDeLaSemanaOpción)</f>
        <v>44557</v>
      </c>
      <c r="C3" s="120">
        <v>44558</v>
      </c>
      <c r="D3" s="120">
        <v>44559</v>
      </c>
      <c r="E3" s="120">
        <v>44560</v>
      </c>
      <c r="F3" s="177">
        <v>44561</v>
      </c>
      <c r="G3" s="121">
        <v>44562</v>
      </c>
      <c r="H3" s="121">
        <v>44563</v>
      </c>
      <c r="J3" s="23"/>
      <c r="N3" s="23"/>
      <c r="O3" s="23"/>
    </row>
    <row r="4" spans="1:17" ht="16.5" customHeight="1">
      <c r="B4" s="122"/>
      <c r="C4" s="88"/>
      <c r="D4" s="88"/>
      <c r="E4" s="88"/>
      <c r="F4" s="88"/>
      <c r="G4" s="90"/>
      <c r="H4" s="123"/>
      <c r="J4" s="23"/>
      <c r="N4" s="23"/>
      <c r="O4" s="23"/>
    </row>
    <row r="5" spans="1:17" ht="16.5" customHeight="1">
      <c r="B5" s="122"/>
      <c r="C5" s="88"/>
      <c r="D5" s="88"/>
      <c r="E5" s="88"/>
      <c r="F5" s="88"/>
      <c r="G5" s="90"/>
      <c r="H5" s="88"/>
      <c r="J5" s="23"/>
      <c r="K5" s="124"/>
      <c r="L5" s="110" t="s">
        <v>199</v>
      </c>
      <c r="M5" s="24"/>
      <c r="N5" s="23"/>
      <c r="O5" s="23"/>
    </row>
    <row r="6" spans="1:17" ht="16.5" customHeight="1">
      <c r="B6" s="122"/>
      <c r="C6" s="88"/>
      <c r="D6" s="88"/>
      <c r="E6" s="88"/>
      <c r="F6" s="88"/>
      <c r="G6" s="88"/>
      <c r="H6" s="88"/>
      <c r="J6" s="23"/>
      <c r="K6" s="166"/>
      <c r="L6" s="109" t="s">
        <v>200</v>
      </c>
      <c r="M6" s="24"/>
      <c r="N6" s="23"/>
      <c r="O6" s="23"/>
    </row>
    <row r="7" spans="1:17" ht="16.5" customHeight="1">
      <c r="B7" s="122"/>
      <c r="C7" s="88"/>
      <c r="D7" s="88"/>
      <c r="E7" s="88"/>
      <c r="F7" s="88"/>
      <c r="G7" s="88"/>
      <c r="H7" s="88"/>
      <c r="J7" s="23"/>
      <c r="K7" s="167"/>
      <c r="L7" s="111" t="s">
        <v>198</v>
      </c>
      <c r="M7" s="24"/>
      <c r="N7" s="23"/>
      <c r="O7" s="23"/>
    </row>
    <row r="8" spans="1:17" ht="16.5" customHeight="1">
      <c r="B8" s="125"/>
      <c r="C8" s="88"/>
      <c r="D8" s="93"/>
      <c r="E8" s="93"/>
      <c r="F8" s="88"/>
      <c r="G8" s="93"/>
      <c r="H8" s="88"/>
      <c r="J8" s="23"/>
      <c r="K8" s="168"/>
      <c r="L8" s="109" t="s">
        <v>107</v>
      </c>
      <c r="M8" s="23"/>
      <c r="N8" s="126"/>
      <c r="O8" s="23"/>
    </row>
    <row r="9" spans="1:17" ht="16.5" customHeight="1">
      <c r="B9" s="127">
        <f t="array" ref="B9:H9">Días+8+DATE(Calendario1Año,Calendario1MesOpción,1)-WEEKDAY(DATE(Calendario1Año,Calendario1MesOpción,1),DíaDeLaSemanaOpción)</f>
        <v>44564</v>
      </c>
      <c r="C9" s="121">
        <v>44565</v>
      </c>
      <c r="D9" s="121">
        <v>44566</v>
      </c>
      <c r="E9" s="121">
        <v>44567</v>
      </c>
      <c r="F9" s="121">
        <v>44568</v>
      </c>
      <c r="G9" s="121">
        <v>44569</v>
      </c>
      <c r="H9" s="121">
        <v>44570</v>
      </c>
      <c r="J9" s="23"/>
      <c r="K9" s="169"/>
      <c r="L9" s="112" t="s">
        <v>196</v>
      </c>
      <c r="M9" s="23"/>
      <c r="N9" s="23"/>
      <c r="O9" s="23"/>
    </row>
    <row r="10" spans="1:17" ht="16.5" customHeight="1">
      <c r="B10" s="241" t="s">
        <v>272</v>
      </c>
      <c r="C10" s="242"/>
      <c r="D10" s="242"/>
      <c r="E10" s="242"/>
      <c r="F10" s="243"/>
      <c r="G10" s="118"/>
      <c r="H10" s="118"/>
      <c r="J10" s="23"/>
      <c r="K10" s="170"/>
      <c r="L10" s="117" t="s">
        <v>273</v>
      </c>
      <c r="M10" s="23"/>
      <c r="N10" s="23"/>
      <c r="O10" s="23"/>
    </row>
    <row r="11" spans="1:17" ht="16.5" customHeight="1">
      <c r="B11" s="244" t="s">
        <v>218</v>
      </c>
      <c r="C11" s="245"/>
      <c r="D11" s="88"/>
      <c r="E11" s="88"/>
      <c r="F11" s="87"/>
      <c r="G11" s="250" t="s">
        <v>263</v>
      </c>
      <c r="H11" s="251"/>
      <c r="J11" s="23"/>
      <c r="K11" s="171"/>
      <c r="L11" s="113" t="s">
        <v>197</v>
      </c>
      <c r="M11" s="23"/>
      <c r="N11" s="23"/>
      <c r="O11" s="23"/>
    </row>
    <row r="12" spans="1:17" ht="16.5" customHeight="1">
      <c r="B12" s="122"/>
      <c r="C12" s="88"/>
      <c r="D12" s="88"/>
      <c r="E12" s="88"/>
      <c r="F12" s="87"/>
      <c r="G12" s="246" t="s">
        <v>264</v>
      </c>
      <c r="H12" s="247"/>
      <c r="J12" s="23"/>
      <c r="K12" s="172"/>
      <c r="L12" s="111" t="s">
        <v>217</v>
      </c>
      <c r="M12" s="23"/>
      <c r="N12" s="23"/>
      <c r="O12" s="23"/>
    </row>
    <row r="13" spans="1:17" ht="16.5" customHeight="1">
      <c r="B13" s="122"/>
      <c r="C13" s="88"/>
      <c r="D13" s="88"/>
      <c r="E13" s="88"/>
      <c r="F13" s="88"/>
      <c r="G13" s="89"/>
      <c r="H13" s="88"/>
      <c r="J13" s="23"/>
      <c r="K13" s="173"/>
      <c r="L13" s="109" t="s">
        <v>281</v>
      </c>
      <c r="M13" s="126"/>
      <c r="N13" s="23"/>
      <c r="O13" s="23"/>
    </row>
    <row r="14" spans="1:17" ht="16.5" customHeight="1">
      <c r="B14" s="125"/>
      <c r="C14" s="93"/>
      <c r="D14" s="93"/>
      <c r="E14" s="93"/>
      <c r="F14" s="93"/>
      <c r="G14" s="93"/>
      <c r="H14" s="93"/>
      <c r="J14" s="23"/>
      <c r="K14" s="191"/>
      <c r="L14" s="111" t="s">
        <v>282</v>
      </c>
      <c r="M14" s="126"/>
      <c r="N14" s="23"/>
      <c r="O14" s="23"/>
    </row>
    <row r="15" spans="1:17" ht="16.5" customHeight="1">
      <c r="B15" s="127">
        <f t="array" ref="B15:H15">Días+15+DATE(Calendario1Año,Calendario1MesOpción,1)-WEEKDAY(DATE(Calendario1Año,Calendario1MesOpción,1),DíaDeLaSemanaOpción)</f>
        <v>44571</v>
      </c>
      <c r="C15" s="121">
        <v>44572</v>
      </c>
      <c r="D15" s="121">
        <v>44573</v>
      </c>
      <c r="E15" s="121">
        <v>44574</v>
      </c>
      <c r="F15" s="121">
        <v>44575</v>
      </c>
      <c r="G15" s="121">
        <v>44576</v>
      </c>
      <c r="H15" s="121">
        <v>44577</v>
      </c>
      <c r="J15" s="23"/>
      <c r="K15" s="378"/>
      <c r="L15" s="379"/>
      <c r="M15" s="379"/>
      <c r="N15" s="380"/>
      <c r="O15" s="23"/>
    </row>
    <row r="16" spans="1:17" ht="16.5" customHeight="1">
      <c r="B16" s="122"/>
      <c r="C16" s="88"/>
      <c r="D16" s="88"/>
      <c r="E16" s="88"/>
      <c r="F16" s="87"/>
      <c r="G16" s="412"/>
      <c r="H16" s="413"/>
      <c r="J16" s="23"/>
      <c r="K16" s="375" t="s">
        <v>259</v>
      </c>
      <c r="L16" s="376"/>
      <c r="M16" s="376"/>
      <c r="N16" s="377"/>
      <c r="O16" s="23"/>
    </row>
    <row r="17" spans="2:15" ht="16.5" customHeight="1">
      <c r="B17" s="122"/>
      <c r="C17" s="88"/>
      <c r="D17" s="88"/>
      <c r="E17" s="88"/>
      <c r="F17" s="87"/>
      <c r="G17" s="88"/>
      <c r="H17" s="88"/>
      <c r="K17" s="190"/>
      <c r="L17" s="180"/>
      <c r="M17" s="180"/>
      <c r="N17" s="181"/>
      <c r="O17" s="23"/>
    </row>
    <row r="18" spans="2:15" ht="16.5" customHeight="1">
      <c r="B18" s="125"/>
      <c r="C18" s="93"/>
      <c r="D18" s="93"/>
      <c r="E18" s="93"/>
      <c r="F18" s="93"/>
      <c r="G18" s="93"/>
      <c r="H18" s="93"/>
      <c r="J18" s="23"/>
      <c r="K18" s="375" t="s">
        <v>365</v>
      </c>
      <c r="L18" s="376"/>
      <c r="M18" s="376"/>
      <c r="N18" s="377"/>
      <c r="O18" s="23"/>
    </row>
    <row r="19" spans="2:15" ht="16.5" customHeight="1">
      <c r="B19" s="121">
        <f t="array" ref="B19:H19">Días+22+DATE(Calendario1Año,Calendario1MesOpción,1)-WEEKDAY(DATE(Calendario1Año,Calendario1MesOpción,1),DíaDeLaSemanaOpción)</f>
        <v>44578</v>
      </c>
      <c r="C19" s="121">
        <v>44579</v>
      </c>
      <c r="D19" s="121">
        <v>44580</v>
      </c>
      <c r="E19" s="128">
        <v>44581</v>
      </c>
      <c r="F19" s="121">
        <v>44582</v>
      </c>
      <c r="G19" s="121">
        <v>44583</v>
      </c>
      <c r="H19" s="121">
        <v>44584</v>
      </c>
      <c r="J19" s="23"/>
      <c r="K19" s="375" t="s">
        <v>248</v>
      </c>
      <c r="L19" s="376"/>
      <c r="M19" s="376"/>
      <c r="N19" s="377"/>
      <c r="O19" s="23"/>
    </row>
    <row r="20" spans="2:15" ht="16.5" customHeight="1">
      <c r="B20" s="90"/>
      <c r="C20" s="90"/>
      <c r="D20" s="90"/>
      <c r="E20" s="83"/>
      <c r="F20" s="88"/>
      <c r="G20" s="246" t="s">
        <v>113</v>
      </c>
      <c r="H20" s="247"/>
      <c r="J20" s="23"/>
      <c r="K20" s="375" t="s">
        <v>258</v>
      </c>
      <c r="L20" s="376"/>
      <c r="M20" s="376"/>
      <c r="N20" s="377"/>
      <c r="O20" s="23"/>
    </row>
    <row r="21" spans="2:15" ht="16.5" customHeight="1">
      <c r="B21" s="88"/>
      <c r="C21" s="88"/>
      <c r="D21" s="88"/>
      <c r="E21" s="83"/>
      <c r="F21" s="88"/>
      <c r="G21" s="88"/>
      <c r="H21" s="88"/>
      <c r="J21" s="23"/>
      <c r="K21" s="383" t="s">
        <v>271</v>
      </c>
      <c r="L21" s="384"/>
      <c r="M21" s="384"/>
      <c r="N21" s="385"/>
      <c r="O21" s="23"/>
    </row>
    <row r="22" spans="2:15" ht="16.5" customHeight="1">
      <c r="B22" s="88"/>
      <c r="C22" s="88"/>
      <c r="D22" s="88"/>
      <c r="E22" s="83"/>
      <c r="F22" s="88"/>
      <c r="G22" s="89"/>
      <c r="H22" s="88"/>
      <c r="J22" s="23"/>
      <c r="K22" s="376"/>
      <c r="L22" s="376"/>
      <c r="M22" s="376"/>
      <c r="N22" s="376"/>
      <c r="O22" s="23"/>
    </row>
    <row r="23" spans="2:15" ht="16.5" customHeight="1">
      <c r="B23" s="101"/>
      <c r="C23" s="101"/>
      <c r="D23" s="101"/>
      <c r="E23" s="129"/>
      <c r="F23" s="93"/>
      <c r="G23" s="87"/>
      <c r="H23" s="93"/>
    </row>
    <row r="24" spans="2:15" ht="16.5" customHeight="1">
      <c r="B24" s="127">
        <f t="array" ref="B24:H24">Días+29+DATE(Calendario1Año,Calendario1MesOpción,1)-WEEKDAY(DATE(Calendario1Año,Calendario1MesOpción,1),DíaDeLaSemanaOpción)</f>
        <v>44585</v>
      </c>
      <c r="C24" s="121">
        <v>44586</v>
      </c>
      <c r="D24" s="121">
        <v>44587</v>
      </c>
      <c r="E24" s="121">
        <v>44588</v>
      </c>
      <c r="F24" s="121">
        <v>44589</v>
      </c>
      <c r="G24" s="121">
        <v>44590</v>
      </c>
      <c r="H24" s="121">
        <v>44591</v>
      </c>
    </row>
    <row r="25" spans="2:15" ht="16.5" customHeight="1">
      <c r="B25" s="261" t="s">
        <v>208</v>
      </c>
      <c r="C25" s="262"/>
      <c r="D25" s="262"/>
      <c r="E25" s="262"/>
      <c r="F25" s="116"/>
      <c r="G25" s="200"/>
      <c r="H25" s="201"/>
      <c r="L25" s="23"/>
    </row>
    <row r="26" spans="2:15" ht="16.5" customHeight="1">
      <c r="B26" s="273" t="s">
        <v>264</v>
      </c>
      <c r="C26" s="274"/>
      <c r="D26" s="163"/>
      <c r="E26" s="381" t="s">
        <v>219</v>
      </c>
      <c r="F26" s="381"/>
      <c r="G26" s="381"/>
      <c r="H26" s="227"/>
      <c r="L26" s="23"/>
    </row>
    <row r="27" spans="2:15" ht="16.5" customHeight="1">
      <c r="B27" s="88"/>
      <c r="C27" s="88"/>
      <c r="D27" s="88"/>
      <c r="E27" s="184"/>
      <c r="F27" s="184"/>
      <c r="G27" s="184"/>
      <c r="H27" s="184"/>
    </row>
    <row r="28" spans="2:15" ht="16.5" customHeight="1">
      <c r="B28" s="88"/>
      <c r="C28" s="88"/>
      <c r="D28" s="88"/>
      <c r="E28" s="88"/>
      <c r="F28" s="88"/>
      <c r="G28" s="88"/>
      <c r="H28" s="88"/>
    </row>
    <row r="29" spans="2:15" ht="16.5" customHeight="1">
      <c r="B29" s="101"/>
      <c r="C29" s="101"/>
      <c r="D29" s="101"/>
      <c r="E29" s="101"/>
      <c r="F29" s="101"/>
      <c r="G29" s="101"/>
      <c r="H29" s="101"/>
      <c r="J29" s="23"/>
    </row>
    <row r="30" spans="2:15" ht="16.5" customHeight="1">
      <c r="B30" s="130">
        <f t="array" ref="B30:C30">Días+36+DATE(Calendario1Año,Calendario1MesOpción,1)-WEEKDAY(DATE(Calendario1Año,Calendario1MesOpción,1),DíaDeLaSemanaOpción)</f>
        <v>44592</v>
      </c>
      <c r="C30" s="120">
        <v>44593</v>
      </c>
      <c r="D30" s="267" t="s">
        <v>1</v>
      </c>
      <c r="E30" s="268"/>
      <c r="F30" s="268"/>
      <c r="G30" s="268"/>
      <c r="H30" s="269"/>
    </row>
    <row r="31" spans="2:15" ht="16.5" customHeight="1">
      <c r="B31" s="122"/>
      <c r="C31" s="88"/>
      <c r="D31" s="131"/>
      <c r="E31" s="132"/>
      <c r="F31" s="132"/>
      <c r="G31" s="132"/>
      <c r="H31" s="133"/>
    </row>
    <row r="32" spans="2:15" ht="16.5" customHeight="1">
      <c r="B32" s="134"/>
      <c r="C32" s="101"/>
      <c r="D32" s="270"/>
      <c r="E32" s="271"/>
      <c r="F32" s="271"/>
      <c r="G32" s="271"/>
      <c r="H32" s="272"/>
    </row>
    <row r="33" spans="1:9" ht="54" customHeight="1">
      <c r="A33" s="18"/>
      <c r="B33" s="79">
        <f>YEAR(DATE(Calendario1Año,Calendario1MesOpción+1,1))</f>
        <v>2022</v>
      </c>
      <c r="C33" s="80" t="s">
        <v>21</v>
      </c>
      <c r="D33" s="18"/>
      <c r="E33" s="18"/>
      <c r="F33" s="18"/>
      <c r="G33" s="18"/>
      <c r="H33" s="18"/>
    </row>
    <row r="34" spans="1:9" ht="16.5" customHeight="1">
      <c r="A34" s="22"/>
      <c r="B34" s="85" t="str">
        <f>UPPER(TEXT(B35,"dddd"))</f>
        <v>MONDAY</v>
      </c>
      <c r="C34" s="86" t="str">
        <f t="shared" ref="C34:H34" si="1">UPPER(TEXT(C35,"dddd"))</f>
        <v>TUESDAY</v>
      </c>
      <c r="D34" s="85" t="str">
        <f t="shared" si="1"/>
        <v>WEDNESDAY</v>
      </c>
      <c r="E34" s="86" t="str">
        <f t="shared" si="1"/>
        <v>THURSDAY</v>
      </c>
      <c r="F34" s="85" t="str">
        <f t="shared" si="1"/>
        <v>FRIDAY</v>
      </c>
      <c r="G34" s="86" t="str">
        <f t="shared" si="1"/>
        <v>SATURDAY</v>
      </c>
      <c r="H34" s="85" t="str">
        <f t="shared" si="1"/>
        <v>SUNDAY</v>
      </c>
    </row>
    <row r="35" spans="1:9" ht="16.5" customHeight="1">
      <c r="A35" s="22"/>
      <c r="B35" s="120">
        <f t="array" ref="B35:H35">Días+1+DATE(Calendario2Año,Calendario2MesOpción,1)-WEEKDAY(DATE(Calendario2Año,Calendario2MesOpción,1),DíaDeLaSemanaOpción)</f>
        <v>44592</v>
      </c>
      <c r="C35" s="121">
        <v>44593</v>
      </c>
      <c r="D35" s="121">
        <v>44594</v>
      </c>
      <c r="E35" s="121">
        <v>44595</v>
      </c>
      <c r="F35" s="121">
        <v>44596</v>
      </c>
      <c r="G35" s="121">
        <v>44597</v>
      </c>
      <c r="H35" s="121">
        <v>44598</v>
      </c>
      <c r="I35" s="22"/>
    </row>
    <row r="36" spans="1:9" ht="16.5" customHeight="1">
      <c r="A36" s="22"/>
      <c r="B36" s="88"/>
      <c r="C36" s="88"/>
      <c r="D36" s="88"/>
      <c r="E36" s="264" t="s">
        <v>214</v>
      </c>
      <c r="F36" s="265"/>
      <c r="G36" s="265"/>
      <c r="H36" s="266"/>
      <c r="I36" s="22"/>
    </row>
    <row r="37" spans="1:9" ht="16.5" customHeight="1">
      <c r="A37" s="22"/>
      <c r="B37" s="88"/>
      <c r="C37" s="88"/>
      <c r="D37" s="88"/>
      <c r="E37" s="224" t="s">
        <v>287</v>
      </c>
      <c r="F37" s="340"/>
      <c r="G37" s="340"/>
      <c r="H37" s="225"/>
      <c r="I37" s="22"/>
    </row>
    <row r="38" spans="1:9" ht="16.5" customHeight="1">
      <c r="A38" s="22"/>
      <c r="B38" s="88"/>
      <c r="C38" s="88"/>
      <c r="D38" s="88"/>
      <c r="E38" s="88"/>
      <c r="F38" s="88"/>
      <c r="G38" s="294" t="s">
        <v>265</v>
      </c>
      <c r="H38" s="295"/>
      <c r="I38" s="22"/>
    </row>
    <row r="39" spans="1:9" ht="16.5" customHeight="1">
      <c r="A39" s="22"/>
      <c r="B39" s="88"/>
      <c r="C39" s="88"/>
      <c r="D39" s="88"/>
      <c r="E39" s="88"/>
      <c r="F39" s="88"/>
      <c r="G39" s="273" t="s">
        <v>113</v>
      </c>
      <c r="H39" s="274"/>
      <c r="I39" s="22"/>
    </row>
    <row r="40" spans="1:9" ht="16.5" customHeight="1">
      <c r="A40" s="22"/>
      <c r="B40" s="93"/>
      <c r="C40" s="93"/>
      <c r="D40" s="93"/>
      <c r="E40" s="93"/>
      <c r="F40" s="93"/>
      <c r="G40" s="93"/>
      <c r="H40" s="93"/>
    </row>
    <row r="41" spans="1:9" ht="16.5" customHeight="1">
      <c r="A41" s="22"/>
      <c r="B41" s="121">
        <f t="array" ref="B41:H41">Días+8+DATE(Calendario2Año,Calendario2MesOpción,1)-WEEKDAY(DATE(Calendario2Año,Calendario2MesOpción,1),DíaDeLaSemanaOpción)</f>
        <v>44599</v>
      </c>
      <c r="C41" s="121">
        <v>44600</v>
      </c>
      <c r="D41" s="121">
        <v>44601</v>
      </c>
      <c r="E41" s="121">
        <v>44602</v>
      </c>
      <c r="F41" s="121">
        <v>44603</v>
      </c>
      <c r="G41" s="121">
        <v>44604</v>
      </c>
      <c r="H41" s="121">
        <v>44605</v>
      </c>
    </row>
    <row r="42" spans="1:9" ht="16.5" customHeight="1">
      <c r="A42" s="22"/>
      <c r="B42" s="116"/>
      <c r="C42" s="115"/>
      <c r="D42" s="88"/>
      <c r="E42" s="217" t="s">
        <v>238</v>
      </c>
      <c r="F42" s="382"/>
      <c r="G42" s="382"/>
      <c r="H42" s="218"/>
    </row>
    <row r="43" spans="1:9" ht="16.5" customHeight="1">
      <c r="A43" s="22"/>
      <c r="B43" s="93"/>
      <c r="C43" s="93"/>
      <c r="D43" s="93"/>
      <c r="E43" s="93"/>
      <c r="F43" s="93"/>
      <c r="G43" s="210" t="s">
        <v>243</v>
      </c>
      <c r="H43" s="211"/>
    </row>
    <row r="44" spans="1:9" ht="16.5" customHeight="1">
      <c r="A44" s="22"/>
      <c r="B44" s="93"/>
      <c r="C44" s="93"/>
      <c r="D44" s="93"/>
      <c r="E44" s="93"/>
      <c r="F44" s="93"/>
      <c r="G44" s="88"/>
      <c r="H44" s="88"/>
    </row>
    <row r="45" spans="1:9" ht="16.5" customHeight="1">
      <c r="A45" s="22"/>
      <c r="B45" s="93"/>
      <c r="C45" s="93"/>
      <c r="D45" s="93"/>
      <c r="E45" s="93"/>
      <c r="F45" s="93"/>
      <c r="G45" s="93"/>
      <c r="H45" s="93"/>
    </row>
    <row r="46" spans="1:9" ht="16.5" customHeight="1">
      <c r="A46" s="22"/>
      <c r="B46" s="121">
        <f t="array" ref="B46:H46">Días+15+DATE(Calendario2Año,Calendario2MesOpción,1)-WEEKDAY(DATE(Calendario2Año,Calendario2MesOpción,1),DíaDeLaSemanaOpción)</f>
        <v>44606</v>
      </c>
      <c r="C46" s="121">
        <v>44607</v>
      </c>
      <c r="D46" s="121">
        <v>44608</v>
      </c>
      <c r="E46" s="121">
        <v>44609</v>
      </c>
      <c r="F46" s="121">
        <v>44610</v>
      </c>
      <c r="G46" s="121">
        <v>44611</v>
      </c>
      <c r="H46" s="121">
        <v>44612</v>
      </c>
    </row>
    <row r="47" spans="1:9" ht="16.5" customHeight="1">
      <c r="A47" s="22"/>
      <c r="B47" s="90"/>
      <c r="C47" s="90"/>
      <c r="D47" s="90"/>
      <c r="E47" s="261" t="s">
        <v>209</v>
      </c>
      <c r="F47" s="262"/>
      <c r="G47" s="262"/>
      <c r="H47" s="263"/>
    </row>
    <row r="48" spans="1:9" ht="16.5" customHeight="1">
      <c r="A48" s="22"/>
      <c r="B48" s="88"/>
      <c r="C48" s="88"/>
      <c r="D48" s="226" t="s">
        <v>220</v>
      </c>
      <c r="E48" s="381"/>
      <c r="F48" s="381"/>
      <c r="G48" s="381"/>
      <c r="H48" s="227"/>
    </row>
    <row r="49" spans="1:23" s="16" customFormat="1" ht="16.5" customHeight="1">
      <c r="A49" s="14"/>
      <c r="B49" s="88"/>
      <c r="C49" s="88"/>
      <c r="D49" s="88"/>
      <c r="E49" s="88"/>
      <c r="F49" s="88"/>
      <c r="G49" s="280" t="s">
        <v>283</v>
      </c>
      <c r="H49" s="281"/>
    </row>
    <row r="50" spans="1:23" s="16" customFormat="1" ht="16.5" customHeight="1">
      <c r="A50" s="14"/>
      <c r="B50" s="88"/>
      <c r="C50" s="88"/>
      <c r="D50" s="88"/>
      <c r="E50" s="88"/>
      <c r="F50" s="88"/>
      <c r="G50" s="88"/>
      <c r="H50" s="88"/>
    </row>
    <row r="51" spans="1:23" s="16" customFormat="1" ht="16.5" customHeight="1">
      <c r="A51" s="14"/>
      <c r="B51" s="88"/>
      <c r="C51" s="88"/>
      <c r="D51" s="88"/>
      <c r="E51" s="88"/>
      <c r="F51" s="88"/>
      <c r="G51" s="88"/>
      <c r="H51" s="88"/>
    </row>
    <row r="52" spans="1:23" ht="16.5" customHeight="1">
      <c r="A52" s="22"/>
      <c r="B52" s="93"/>
      <c r="C52" s="87"/>
      <c r="D52" s="93"/>
      <c r="E52" s="93"/>
      <c r="F52" s="93"/>
      <c r="G52" s="93"/>
      <c r="H52" s="93"/>
      <c r="J52" s="24"/>
      <c r="K52" s="24"/>
      <c r="L52" s="24"/>
      <c r="M52" s="24"/>
      <c r="N52" s="24"/>
      <c r="O52" s="24"/>
      <c r="P52" s="16"/>
      <c r="Q52" s="16"/>
      <c r="R52" s="16"/>
      <c r="S52" s="16"/>
      <c r="T52" s="16"/>
      <c r="U52" s="16"/>
      <c r="V52" s="16"/>
      <c r="W52" s="16"/>
    </row>
    <row r="53" spans="1:23" ht="16.5" customHeight="1">
      <c r="A53" s="22"/>
      <c r="B53" s="121">
        <f t="array" ref="B53:H53">Días+22+DATE(Calendario2Año,Calendario2MesOpción,1)-WEEKDAY(DATE(Calendario2Año,Calendario2MesOpción,1),DíaDeLaSemanaOpción)</f>
        <v>44613</v>
      </c>
      <c r="C53" s="121">
        <v>44614</v>
      </c>
      <c r="D53" s="121">
        <v>44615</v>
      </c>
      <c r="E53" s="121">
        <v>44616</v>
      </c>
      <c r="F53" s="121">
        <v>44617</v>
      </c>
      <c r="G53" s="121">
        <v>44618</v>
      </c>
      <c r="H53" s="121">
        <v>44619</v>
      </c>
      <c r="J53" s="23"/>
      <c r="K53" s="23"/>
      <c r="L53" s="23"/>
      <c r="M53" s="23"/>
      <c r="N53" s="23"/>
      <c r="O53" s="23"/>
    </row>
    <row r="54" spans="1:23" ht="16.5" customHeight="1">
      <c r="A54" s="22"/>
      <c r="B54" s="241" t="s">
        <v>272</v>
      </c>
      <c r="C54" s="242"/>
      <c r="D54" s="242"/>
      <c r="E54" s="242"/>
      <c r="F54" s="243"/>
      <c r="G54" s="210" t="s">
        <v>298</v>
      </c>
      <c r="H54" s="211"/>
      <c r="I54" s="12" t="s">
        <v>270</v>
      </c>
      <c r="J54" s="23" t="s">
        <v>299</v>
      </c>
      <c r="K54" s="23"/>
      <c r="L54" s="23"/>
      <c r="M54" s="23"/>
      <c r="N54" s="23"/>
      <c r="O54" s="23"/>
    </row>
    <row r="55" spans="1:23" ht="16.5" customHeight="1">
      <c r="A55" s="22"/>
      <c r="B55" s="310" t="s">
        <v>227</v>
      </c>
      <c r="C55" s="311"/>
      <c r="D55" s="311"/>
      <c r="E55" s="311"/>
      <c r="F55" s="311"/>
      <c r="G55" s="311"/>
      <c r="H55" s="312"/>
      <c r="J55" s="23"/>
      <c r="K55" s="23"/>
      <c r="L55" s="23"/>
      <c r="M55" s="23"/>
      <c r="N55" s="23"/>
      <c r="O55" s="23"/>
    </row>
    <row r="56" spans="1:23" ht="16.5" customHeight="1">
      <c r="A56" s="22"/>
      <c r="B56" s="88"/>
      <c r="C56" s="88"/>
      <c r="D56" s="88"/>
      <c r="E56" s="88"/>
      <c r="F56" s="88"/>
      <c r="G56" s="250" t="s">
        <v>244</v>
      </c>
      <c r="H56" s="251"/>
      <c r="J56" s="23"/>
      <c r="K56" s="23"/>
      <c r="L56" s="23"/>
      <c r="M56" s="23"/>
      <c r="N56" s="23"/>
      <c r="O56" s="23"/>
    </row>
    <row r="57" spans="1:23" ht="16.5" customHeight="1">
      <c r="A57" s="22"/>
      <c r="B57" s="93"/>
      <c r="C57" s="93"/>
      <c r="D57" s="93"/>
      <c r="E57" s="93"/>
      <c r="F57" s="93"/>
      <c r="G57" s="93"/>
      <c r="H57" s="93"/>
      <c r="J57" s="23"/>
      <c r="K57" s="24"/>
      <c r="L57" s="24"/>
      <c r="M57" s="23"/>
      <c r="N57" s="23"/>
      <c r="O57" s="23"/>
      <c r="Q57" s="33"/>
    </row>
    <row r="58" spans="1:23" ht="16.5" customHeight="1">
      <c r="A58" s="22"/>
      <c r="B58" s="135">
        <f t="array" ref="B58:H58">Días+29+DATE(Calendario2Año,Calendario2MesOpción,1)-WEEKDAY(DATE(Calendario2Año,Calendario2MesOpción,1),DíaDeLaSemanaOpción)</f>
        <v>44620</v>
      </c>
      <c r="C58" s="120">
        <v>44621</v>
      </c>
      <c r="D58" s="120">
        <v>44622</v>
      </c>
      <c r="E58" s="120">
        <v>44623</v>
      </c>
      <c r="F58" s="120">
        <v>44624</v>
      </c>
      <c r="G58" s="120">
        <v>44625</v>
      </c>
      <c r="H58" s="120">
        <v>44626</v>
      </c>
      <c r="J58" s="23"/>
      <c r="K58" s="24"/>
      <c r="L58" s="24"/>
      <c r="M58" s="23"/>
      <c r="N58" s="23"/>
      <c r="O58" s="23"/>
      <c r="Q58" s="33"/>
    </row>
    <row r="59" spans="1:23" ht="16.5" customHeight="1">
      <c r="A59" s="22"/>
      <c r="B59" s="88"/>
      <c r="C59" s="88"/>
      <c r="D59" s="88"/>
      <c r="E59" s="92"/>
      <c r="F59" s="92"/>
      <c r="G59" s="92"/>
      <c r="H59" s="92"/>
      <c r="J59" s="16"/>
      <c r="M59" s="16"/>
      <c r="N59" s="16"/>
      <c r="O59" s="16"/>
      <c r="P59" s="16"/>
      <c r="Q59" s="16"/>
      <c r="R59" s="16"/>
      <c r="S59" s="16"/>
      <c r="T59" s="16"/>
      <c r="U59" s="16"/>
      <c r="V59" s="16"/>
      <c r="W59" s="16"/>
    </row>
    <row r="60" spans="1:23" ht="16.5" customHeight="1">
      <c r="A60" s="22"/>
      <c r="B60" s="88"/>
      <c r="C60" s="88"/>
      <c r="D60" s="88"/>
      <c r="E60" s="93"/>
      <c r="F60" s="93"/>
      <c r="G60" s="88"/>
      <c r="H60" s="88"/>
    </row>
    <row r="61" spans="1:23" ht="16.5" customHeight="1">
      <c r="A61" s="22"/>
      <c r="B61" s="88"/>
      <c r="C61" s="88"/>
      <c r="D61" s="88"/>
      <c r="E61" s="93"/>
      <c r="F61" s="93"/>
      <c r="G61" s="88"/>
      <c r="H61" s="88"/>
    </row>
    <row r="62" spans="1:23" ht="16.5" customHeight="1">
      <c r="A62" s="22"/>
      <c r="B62" s="88"/>
      <c r="C62" s="88"/>
      <c r="D62" s="88"/>
      <c r="E62" s="93"/>
      <c r="F62" s="93"/>
      <c r="G62" s="93"/>
      <c r="H62" s="88"/>
      <c r="J62" s="16"/>
      <c r="M62" s="16"/>
      <c r="N62" s="16"/>
      <c r="O62" s="16"/>
      <c r="P62" s="16"/>
      <c r="Q62" s="16"/>
      <c r="R62" s="16"/>
      <c r="S62" s="16"/>
      <c r="T62" s="16"/>
      <c r="U62" s="16"/>
      <c r="V62" s="16"/>
      <c r="W62" s="16"/>
    </row>
    <row r="63" spans="1:23" ht="16.5" customHeight="1">
      <c r="A63" s="22"/>
      <c r="B63" s="93"/>
      <c r="C63" s="93"/>
      <c r="D63" s="101"/>
      <c r="E63" s="101"/>
      <c r="F63" s="101"/>
      <c r="G63" s="101"/>
      <c r="H63" s="101"/>
    </row>
    <row r="64" spans="1:23" ht="16.5" customHeight="1">
      <c r="B64" s="120">
        <f t="array" ref="B64:C64">Días+36+DATE(Calendario2Año,Calendario2MesOpción,1)-WEEKDAY(DATE(Calendario2Año,Calendario2MesOpción,1),DíaDeLaSemanaOpción)</f>
        <v>44627</v>
      </c>
      <c r="C64" s="120">
        <v>44628</v>
      </c>
      <c r="D64" s="252" t="s">
        <v>288</v>
      </c>
      <c r="E64" s="253"/>
      <c r="F64" s="253"/>
      <c r="G64" s="253"/>
      <c r="H64" s="254"/>
    </row>
    <row r="65" spans="1:23" ht="16.5" customHeight="1">
      <c r="B65" s="88"/>
      <c r="C65" s="88"/>
      <c r="D65" s="255"/>
      <c r="E65" s="256"/>
      <c r="F65" s="256"/>
      <c r="G65" s="256"/>
      <c r="H65" s="257"/>
    </row>
    <row r="66" spans="1:23" ht="16.5" customHeight="1">
      <c r="B66" s="101"/>
      <c r="C66" s="101"/>
      <c r="D66" s="258"/>
      <c r="E66" s="259"/>
      <c r="F66" s="259"/>
      <c r="G66" s="259"/>
      <c r="H66" s="260"/>
    </row>
    <row r="67" spans="1:23" ht="54" customHeight="1">
      <c r="A67" s="15"/>
      <c r="B67" s="79">
        <f>YEAR(DATE(Calendario2Año,Calendario2MesOpción+1,1))</f>
        <v>2022</v>
      </c>
      <c r="C67" s="80" t="s">
        <v>22</v>
      </c>
      <c r="D67" s="18"/>
      <c r="E67" s="18"/>
      <c r="F67" s="18"/>
      <c r="G67" s="18"/>
      <c r="H67" s="18"/>
    </row>
    <row r="68" spans="1:23" ht="16.5" customHeight="1">
      <c r="B68" s="85" t="str">
        <f t="shared" ref="B68:H68" si="2">UPPER(TEXT(B69,"dddd"))</f>
        <v>MONDAY</v>
      </c>
      <c r="C68" s="86" t="str">
        <f t="shared" si="2"/>
        <v>TUESDAY</v>
      </c>
      <c r="D68" s="85" t="str">
        <f t="shared" si="2"/>
        <v>WEDNESDAY</v>
      </c>
      <c r="E68" s="86" t="str">
        <f t="shared" si="2"/>
        <v>THURSDAY</v>
      </c>
      <c r="F68" s="85" t="str">
        <f t="shared" si="2"/>
        <v>FRIDAY</v>
      </c>
      <c r="G68" s="86" t="str">
        <f t="shared" si="2"/>
        <v>SATURDAY</v>
      </c>
      <c r="H68" s="85" t="str">
        <f t="shared" si="2"/>
        <v>SUNDAY</v>
      </c>
    </row>
    <row r="69" spans="1:23" ht="16.5" customHeight="1">
      <c r="B69" s="120">
        <f t="array" ref="B69:H69">Días+1+DATE(Calendario3Año,Calendario3MesOpción,1)-WEEKDAY(DATE(Calendario3Año,Calendario3MesOpción,1),DíaDeLaSemanaOpción)</f>
        <v>44620</v>
      </c>
      <c r="C69" s="121">
        <v>44621</v>
      </c>
      <c r="D69" s="121">
        <v>44622</v>
      </c>
      <c r="E69" s="121">
        <v>44623</v>
      </c>
      <c r="F69" s="121">
        <v>44624</v>
      </c>
      <c r="G69" s="121">
        <v>44625</v>
      </c>
      <c r="H69" s="121">
        <v>44626</v>
      </c>
    </row>
    <row r="70" spans="1:23" ht="16.5" customHeight="1">
      <c r="B70" s="88"/>
      <c r="C70" s="88"/>
      <c r="D70" s="88"/>
      <c r="E70" s="336" t="s">
        <v>228</v>
      </c>
      <c r="F70" s="337"/>
      <c r="G70" s="337"/>
      <c r="H70" s="338"/>
    </row>
    <row r="71" spans="1:23" s="16" customFormat="1" ht="16.5" customHeight="1">
      <c r="B71" s="88"/>
      <c r="C71" s="88"/>
      <c r="D71" s="88"/>
      <c r="E71" s="93"/>
      <c r="F71" s="222" t="s">
        <v>237</v>
      </c>
      <c r="G71" s="286"/>
      <c r="H71" s="223"/>
      <c r="J71" s="12"/>
      <c r="K71" s="12"/>
      <c r="L71" s="12"/>
      <c r="M71" s="12"/>
      <c r="N71" s="12"/>
      <c r="O71" s="12"/>
      <c r="P71" s="12"/>
      <c r="Q71" s="12"/>
      <c r="R71" s="12"/>
      <c r="S71" s="12"/>
      <c r="T71" s="12"/>
      <c r="U71" s="12"/>
      <c r="V71" s="12"/>
      <c r="W71" s="12"/>
    </row>
    <row r="72" spans="1:23" s="16" customFormat="1" ht="16.5" customHeight="1">
      <c r="B72" s="88"/>
      <c r="C72" s="88"/>
      <c r="D72" s="88"/>
      <c r="E72" s="93"/>
      <c r="F72" s="93"/>
      <c r="G72" s="88"/>
      <c r="H72" s="88"/>
      <c r="J72" s="12"/>
      <c r="K72" s="12"/>
      <c r="L72" s="12"/>
      <c r="M72" s="12"/>
      <c r="N72" s="12"/>
      <c r="O72" s="12"/>
      <c r="P72" s="12"/>
      <c r="Q72" s="12"/>
      <c r="R72" s="12"/>
      <c r="S72" s="12"/>
      <c r="T72" s="12"/>
      <c r="U72" s="12"/>
      <c r="V72" s="12"/>
      <c r="W72" s="12"/>
    </row>
    <row r="73" spans="1:23" s="16" customFormat="1" ht="16.5" customHeight="1">
      <c r="B73" s="88"/>
      <c r="C73" s="88"/>
      <c r="D73" s="88"/>
      <c r="E73" s="93"/>
      <c r="F73" s="93"/>
      <c r="G73" s="93"/>
      <c r="H73" s="88"/>
      <c r="J73" s="12"/>
      <c r="K73" s="12"/>
      <c r="L73" s="12"/>
      <c r="M73" s="12"/>
      <c r="N73" s="12"/>
      <c r="O73" s="12"/>
      <c r="P73" s="12"/>
      <c r="Q73" s="12"/>
      <c r="R73" s="12"/>
      <c r="S73" s="12"/>
      <c r="T73" s="12"/>
      <c r="U73" s="12"/>
      <c r="V73" s="12"/>
      <c r="W73" s="12"/>
    </row>
    <row r="74" spans="1:23" ht="16.5" customHeight="1">
      <c r="B74" s="93"/>
      <c r="C74" s="93"/>
      <c r="D74" s="93"/>
      <c r="E74" s="93"/>
      <c r="F74" s="93"/>
      <c r="G74" s="93"/>
      <c r="H74" s="93"/>
    </row>
    <row r="75" spans="1:23" ht="16.5" customHeight="1">
      <c r="B75" s="121">
        <f t="array" ref="B75:H75">Días+8+DATE(Calendario3Año,Calendario3MesOpción,1)-WEEKDAY(DATE(Calendario3Año,Calendario3MesOpción,1),DíaDeLaSemanaOpción)</f>
        <v>44627</v>
      </c>
      <c r="C75" s="121">
        <v>44628</v>
      </c>
      <c r="D75" s="121">
        <v>44629</v>
      </c>
      <c r="E75" s="121">
        <v>44630</v>
      </c>
      <c r="F75" s="121">
        <v>44631</v>
      </c>
      <c r="G75" s="121">
        <v>44632</v>
      </c>
      <c r="H75" s="121">
        <v>44633</v>
      </c>
    </row>
    <row r="76" spans="1:23" ht="16.5" customHeight="1">
      <c r="B76" s="88"/>
      <c r="C76" s="88"/>
      <c r="D76" s="88"/>
      <c r="E76" s="88"/>
      <c r="F76" s="88"/>
      <c r="G76" s="210" t="s">
        <v>373</v>
      </c>
      <c r="H76" s="211"/>
    </row>
    <row r="77" spans="1:23" s="16" customFormat="1" ht="16.5" customHeight="1">
      <c r="B77" s="88"/>
      <c r="C77" s="88"/>
      <c r="D77" s="88"/>
      <c r="E77" s="88"/>
      <c r="F77" s="88"/>
      <c r="G77" s="88"/>
      <c r="H77" s="93"/>
      <c r="J77" s="12"/>
      <c r="K77" s="12"/>
      <c r="L77" s="12"/>
      <c r="M77" s="12"/>
      <c r="N77" s="12"/>
      <c r="O77" s="12"/>
      <c r="P77" s="12"/>
      <c r="Q77" s="12"/>
      <c r="R77" s="12"/>
      <c r="S77" s="12"/>
      <c r="T77" s="12"/>
      <c r="U77" s="12"/>
      <c r="V77" s="12"/>
      <c r="W77" s="12"/>
    </row>
    <row r="78" spans="1:23" s="16" customFormat="1" ht="16.5" customHeight="1">
      <c r="B78" s="88"/>
      <c r="C78" s="88"/>
      <c r="D78" s="88"/>
      <c r="E78" s="88"/>
      <c r="F78" s="88"/>
      <c r="G78" s="88"/>
      <c r="H78" s="93"/>
      <c r="J78" s="12"/>
      <c r="K78" s="12"/>
      <c r="L78" s="12"/>
      <c r="M78" s="12"/>
      <c r="N78" s="12"/>
      <c r="O78" s="12"/>
      <c r="P78" s="12"/>
      <c r="Q78" s="12"/>
      <c r="R78" s="12"/>
      <c r="S78" s="12"/>
      <c r="T78" s="12"/>
      <c r="U78" s="12"/>
      <c r="V78" s="12"/>
      <c r="W78" s="12"/>
    </row>
    <row r="79" spans="1:23" s="16" customFormat="1" ht="16.5" customHeight="1">
      <c r="B79" s="88"/>
      <c r="C79" s="88"/>
      <c r="D79" s="88"/>
      <c r="E79" s="88"/>
      <c r="F79" s="88"/>
      <c r="G79" s="93"/>
      <c r="H79" s="93"/>
      <c r="J79" s="12"/>
      <c r="K79" s="12"/>
      <c r="L79" s="12"/>
      <c r="M79" s="12"/>
      <c r="N79" s="12"/>
      <c r="O79" s="12"/>
      <c r="P79" s="12"/>
      <c r="Q79" s="12"/>
      <c r="R79" s="12"/>
      <c r="S79" s="12"/>
      <c r="T79" s="12"/>
      <c r="U79" s="12"/>
      <c r="V79" s="12"/>
      <c r="W79" s="12"/>
    </row>
    <row r="80" spans="1:23" ht="16.5" customHeight="1">
      <c r="B80" s="121">
        <f t="array" ref="B80:H80">Días+15+DATE(Calendario3Año,Calendario3MesOpción,1)-WEEKDAY(DATE(Calendario3Año,Calendario3MesOpción,1),DíaDeLaSemanaOpción)</f>
        <v>44634</v>
      </c>
      <c r="C80" s="121">
        <v>44635</v>
      </c>
      <c r="D80" s="121">
        <v>44636</v>
      </c>
      <c r="E80" s="121">
        <v>44637</v>
      </c>
      <c r="F80" s="127">
        <v>44638</v>
      </c>
      <c r="G80" s="121">
        <v>44639</v>
      </c>
      <c r="H80" s="128">
        <v>44640</v>
      </c>
    </row>
    <row r="81" spans="2:23" s="16" customFormat="1" ht="16.5" customHeight="1">
      <c r="B81" s="88"/>
      <c r="C81" s="88"/>
      <c r="D81" s="88"/>
      <c r="E81" s="88"/>
      <c r="F81" s="122"/>
      <c r="G81" s="386" t="s">
        <v>328</v>
      </c>
      <c r="H81" s="387"/>
      <c r="J81" s="12"/>
      <c r="K81" s="12"/>
      <c r="L81" s="12"/>
      <c r="M81" s="12"/>
      <c r="N81" s="12"/>
      <c r="O81" s="12"/>
      <c r="P81" s="12"/>
      <c r="Q81" s="12"/>
      <c r="R81" s="12"/>
      <c r="S81" s="12"/>
      <c r="T81" s="12"/>
      <c r="U81" s="12"/>
      <c r="V81" s="12"/>
      <c r="W81" s="12"/>
    </row>
    <row r="82" spans="2:23" s="16" customFormat="1" ht="16.5" customHeight="1">
      <c r="B82" s="88"/>
      <c r="C82" s="88"/>
      <c r="D82" s="88"/>
      <c r="E82" s="88"/>
      <c r="F82" s="122"/>
      <c r="G82" s="388"/>
      <c r="H82" s="389"/>
      <c r="J82" s="12"/>
      <c r="K82" s="12"/>
      <c r="L82" s="12"/>
      <c r="M82" s="12"/>
      <c r="N82" s="12"/>
      <c r="O82" s="12"/>
      <c r="P82" s="12"/>
      <c r="Q82" s="12"/>
      <c r="R82" s="12"/>
      <c r="S82" s="12"/>
      <c r="T82" s="12"/>
      <c r="U82" s="12"/>
      <c r="V82" s="12"/>
      <c r="W82" s="12"/>
    </row>
    <row r="83" spans="2:23" ht="16.5" customHeight="1">
      <c r="B83" s="93"/>
      <c r="C83" s="93"/>
      <c r="D83" s="93"/>
      <c r="E83" s="93"/>
      <c r="F83" s="125"/>
      <c r="G83" s="102"/>
      <c r="H83" s="108"/>
    </row>
    <row r="84" spans="2:23" ht="16.5" customHeight="1">
      <c r="B84" s="121">
        <f t="array" ref="B84:H84">Días+22+DATE(Calendario3Año,Calendario3MesOpción,1)-WEEKDAY(DATE(Calendario3Año,Calendario3MesOpción,1),DíaDeLaSemanaOpción)</f>
        <v>44641</v>
      </c>
      <c r="C84" s="121">
        <v>44642</v>
      </c>
      <c r="D84" s="121">
        <v>44643</v>
      </c>
      <c r="E84" s="121">
        <v>44644</v>
      </c>
      <c r="F84" s="121">
        <v>44645</v>
      </c>
      <c r="G84" s="121">
        <v>44646</v>
      </c>
      <c r="H84" s="121">
        <v>44647</v>
      </c>
    </row>
    <row r="85" spans="2:23" ht="16.5" customHeight="1">
      <c r="B85" s="88"/>
      <c r="C85" s="88"/>
      <c r="D85" s="88"/>
      <c r="E85" s="88"/>
      <c r="F85" s="88"/>
      <c r="G85" s="210" t="s">
        <v>298</v>
      </c>
      <c r="H85" s="211"/>
    </row>
    <row r="86" spans="2:23" ht="16.5" customHeight="1">
      <c r="B86" s="93"/>
      <c r="C86" s="93"/>
      <c r="D86" s="93"/>
      <c r="E86" s="93"/>
      <c r="F86" s="93"/>
      <c r="G86" s="88"/>
      <c r="H86" s="88"/>
    </row>
    <row r="87" spans="2:23" ht="16.5" customHeight="1">
      <c r="B87" s="93"/>
      <c r="C87" s="93"/>
      <c r="D87" s="93"/>
      <c r="E87" s="93"/>
      <c r="F87" s="93"/>
      <c r="G87" s="88"/>
      <c r="H87" s="88"/>
    </row>
    <row r="88" spans="2:23" ht="15">
      <c r="B88" s="93"/>
      <c r="C88" s="93"/>
      <c r="D88" s="93"/>
      <c r="E88" s="93"/>
      <c r="F88" s="93"/>
      <c r="G88" s="93"/>
      <c r="H88" s="98"/>
    </row>
    <row r="89" spans="2:23" ht="16.5" customHeight="1">
      <c r="B89" s="121">
        <f t="array" ref="B89:H89">Días+29+DATE(Calendario3Año,Calendario3MesOpción,1)-WEEKDAY(DATE(Calendario3Año,Calendario3MesOpción,1),DíaDeLaSemanaOpción)</f>
        <v>44648</v>
      </c>
      <c r="C89" s="121">
        <v>44649</v>
      </c>
      <c r="D89" s="121">
        <v>44650</v>
      </c>
      <c r="E89" s="207">
        <v>44651</v>
      </c>
      <c r="F89" s="120">
        <v>44652</v>
      </c>
      <c r="G89" s="120">
        <v>44653</v>
      </c>
      <c r="H89" s="120">
        <v>44654</v>
      </c>
    </row>
    <row r="90" spans="2:23" ht="16.5" customHeight="1">
      <c r="B90" s="88"/>
      <c r="C90" s="92"/>
      <c r="D90" s="92"/>
      <c r="E90" s="92"/>
      <c r="F90" s="92"/>
      <c r="G90" s="92"/>
      <c r="H90" s="92"/>
    </row>
    <row r="91" spans="2:23" ht="16.5" customHeight="1">
      <c r="B91" s="88"/>
      <c r="C91" s="88"/>
      <c r="D91" s="88"/>
      <c r="E91" s="93"/>
      <c r="F91" s="88"/>
      <c r="G91" s="88"/>
      <c r="H91" s="88"/>
    </row>
    <row r="92" spans="2:23" ht="16.5" customHeight="1">
      <c r="B92" s="88"/>
      <c r="C92" s="88"/>
      <c r="D92" s="88"/>
      <c r="E92" s="93"/>
      <c r="F92" s="88"/>
      <c r="G92" s="88"/>
      <c r="H92" s="88"/>
    </row>
    <row r="93" spans="2:23" s="16" customFormat="1" ht="16.5" customHeight="1">
      <c r="B93" s="93"/>
      <c r="C93" s="93"/>
      <c r="D93" s="88"/>
      <c r="E93" s="93"/>
      <c r="F93" s="93"/>
      <c r="G93" s="89"/>
      <c r="H93" s="88"/>
      <c r="J93" s="12"/>
      <c r="K93" s="12"/>
      <c r="L93" s="12"/>
      <c r="M93" s="12"/>
      <c r="N93" s="12"/>
      <c r="O93" s="12"/>
      <c r="P93" s="12"/>
      <c r="Q93" s="12"/>
      <c r="R93" s="12"/>
      <c r="S93" s="12"/>
      <c r="T93" s="12"/>
      <c r="U93" s="12"/>
      <c r="V93" s="12"/>
      <c r="W93" s="12"/>
    </row>
    <row r="94" spans="2:23" ht="16.5" customHeight="1">
      <c r="B94" s="93"/>
      <c r="C94" s="93"/>
      <c r="D94" s="101"/>
      <c r="E94" s="101"/>
      <c r="F94" s="101"/>
      <c r="G94" s="102"/>
      <c r="H94" s="103"/>
    </row>
    <row r="95" spans="2:23" ht="16.5" customHeight="1">
      <c r="B95" s="120">
        <f t="array" ref="B95:C95">Días+36+DATE(Calendario3Año,Calendario3MesOpción,1)-WEEKDAY(DATE(Calendario3Año,Calendario3MesOpción,1),DíaDeLaSemanaOpción)</f>
        <v>44655</v>
      </c>
      <c r="C95" s="120">
        <v>44656</v>
      </c>
      <c r="D95" s="323" t="s">
        <v>1</v>
      </c>
      <c r="E95" s="324"/>
      <c r="F95" s="324"/>
      <c r="G95" s="324"/>
      <c r="H95" s="325"/>
    </row>
    <row r="96" spans="2:23" ht="16.5" customHeight="1">
      <c r="B96" s="88"/>
      <c r="C96" s="88"/>
      <c r="D96" s="320"/>
      <c r="E96" s="321"/>
      <c r="F96" s="321"/>
      <c r="G96" s="321"/>
      <c r="H96" s="322"/>
    </row>
    <row r="97" spans="1:10" ht="16.5" customHeight="1">
      <c r="B97" s="101"/>
      <c r="C97" s="101"/>
      <c r="D97" s="95"/>
      <c r="E97" s="96"/>
      <c r="F97" s="96"/>
      <c r="G97" s="96"/>
      <c r="H97" s="97"/>
    </row>
    <row r="98" spans="1:10" ht="54" customHeight="1">
      <c r="A98" s="15"/>
      <c r="B98" s="79">
        <f>YEAR(DATE(Calendario3Año,Calendario3MesOpción+1,1))</f>
        <v>2022</v>
      </c>
      <c r="C98" s="80" t="s">
        <v>23</v>
      </c>
      <c r="D98" s="18"/>
      <c r="E98" s="18"/>
      <c r="F98" s="18"/>
      <c r="G98" s="18"/>
      <c r="H98" s="18"/>
    </row>
    <row r="99" spans="1:10" ht="16.5" customHeight="1">
      <c r="B99" s="85" t="str">
        <f t="shared" ref="B99:H99" si="3">UPPER(TEXT(B100,"dddd"))</f>
        <v>MONDAY</v>
      </c>
      <c r="C99" s="86" t="str">
        <f t="shared" si="3"/>
        <v>TUESDAY</v>
      </c>
      <c r="D99" s="85" t="str">
        <f t="shared" si="3"/>
        <v>WEDNESDAY</v>
      </c>
      <c r="E99" s="86" t="str">
        <f t="shared" si="3"/>
        <v>THURSDAY</v>
      </c>
      <c r="F99" s="85" t="str">
        <f t="shared" si="3"/>
        <v>FRIDAY</v>
      </c>
      <c r="G99" s="86" t="str">
        <f t="shared" si="3"/>
        <v>SATURDAY</v>
      </c>
      <c r="H99" s="85" t="str">
        <f t="shared" si="3"/>
        <v>SUNDAY</v>
      </c>
    </row>
    <row r="100" spans="1:10" ht="16.5" customHeight="1">
      <c r="B100" s="120">
        <f t="array" ref="B100:H100">Días+1+DATE(Calendario4Año,Calendario4MesOpción,1)-WEEKDAY(DATE(Calendario4Año,Calendario4MesOpción,1),DíaDeLaSemanaOpción)</f>
        <v>44648</v>
      </c>
      <c r="C100" s="120">
        <v>44649</v>
      </c>
      <c r="D100" s="120">
        <v>44650</v>
      </c>
      <c r="E100" s="139">
        <v>44651</v>
      </c>
      <c r="F100" s="121">
        <v>44652</v>
      </c>
      <c r="G100" s="121">
        <v>44653</v>
      </c>
      <c r="H100" s="121">
        <v>44654</v>
      </c>
    </row>
    <row r="101" spans="1:10" ht="16.5" customHeight="1">
      <c r="B101" s="88"/>
      <c r="C101" s="92"/>
      <c r="D101" s="92"/>
      <c r="E101" s="92"/>
      <c r="F101" s="336" t="s">
        <v>229</v>
      </c>
      <c r="G101" s="337"/>
      <c r="H101" s="338"/>
    </row>
    <row r="102" spans="1:10" ht="16.5" customHeight="1">
      <c r="B102" s="88"/>
      <c r="C102" s="88"/>
      <c r="D102" s="88"/>
      <c r="E102" s="93"/>
      <c r="F102" s="88"/>
      <c r="G102" s="294" t="s">
        <v>114</v>
      </c>
      <c r="H102" s="295"/>
    </row>
    <row r="103" spans="1:10" ht="16.5" customHeight="1">
      <c r="B103" s="88"/>
      <c r="C103" s="88"/>
      <c r="D103" s="88"/>
      <c r="E103" s="93"/>
      <c r="F103" s="88"/>
      <c r="G103" s="296" t="s">
        <v>113</v>
      </c>
      <c r="H103" s="297"/>
    </row>
    <row r="104" spans="1:10" ht="16.5" customHeight="1">
      <c r="B104" s="93"/>
      <c r="C104" s="93"/>
      <c r="D104" s="88"/>
      <c r="E104" s="93"/>
      <c r="F104" s="93"/>
      <c r="G104" s="298" t="s">
        <v>264</v>
      </c>
      <c r="H104" s="299"/>
    </row>
    <row r="105" spans="1:10" ht="16.5" customHeight="1">
      <c r="B105" s="93"/>
      <c r="C105" s="93"/>
      <c r="D105" s="93"/>
      <c r="E105" s="93"/>
      <c r="F105" s="93"/>
      <c r="G105" s="248" t="s">
        <v>112</v>
      </c>
      <c r="H105" s="249"/>
    </row>
    <row r="106" spans="1:10" ht="16.5" customHeight="1">
      <c r="B106" s="121">
        <f t="array" ref="B106:H106">Días+8+DATE(Calendario4Año,Calendario4MesOpción,1)-WEEKDAY(DATE(Calendario4Año,Calendario4MesOpción,1),DíaDeLaSemanaOpción)</f>
        <v>44655</v>
      </c>
      <c r="C106" s="121">
        <v>44656</v>
      </c>
      <c r="D106" s="121">
        <v>44657</v>
      </c>
      <c r="E106" s="121">
        <v>44658</v>
      </c>
      <c r="F106" s="121">
        <v>44659</v>
      </c>
      <c r="G106" s="121">
        <v>44660</v>
      </c>
      <c r="H106" s="121">
        <v>44661</v>
      </c>
    </row>
    <row r="107" spans="1:10" ht="16.5" customHeight="1">
      <c r="B107" s="310" t="s">
        <v>229</v>
      </c>
      <c r="C107" s="311"/>
      <c r="D107" s="311"/>
      <c r="E107" s="311"/>
      <c r="F107" s="311"/>
      <c r="G107" s="312"/>
      <c r="H107" s="90"/>
    </row>
    <row r="108" spans="1:10" ht="16.5" customHeight="1">
      <c r="B108" s="88"/>
      <c r="C108" s="88"/>
      <c r="D108" s="88"/>
      <c r="E108" s="92"/>
      <c r="F108" s="92"/>
      <c r="G108" s="400" t="s">
        <v>245</v>
      </c>
      <c r="H108" s="401"/>
      <c r="I108" s="140"/>
      <c r="J108" s="22"/>
    </row>
    <row r="109" spans="1:10" ht="16.5" customHeight="1">
      <c r="B109" s="88"/>
      <c r="C109" s="88"/>
      <c r="D109" s="88"/>
      <c r="E109" s="92"/>
      <c r="F109" s="92"/>
      <c r="G109" s="402"/>
      <c r="H109" s="403"/>
      <c r="I109" s="141"/>
      <c r="J109" s="22"/>
    </row>
    <row r="110" spans="1:10" ht="16.5" customHeight="1">
      <c r="B110" s="88"/>
      <c r="C110" s="88"/>
      <c r="D110" s="88"/>
      <c r="E110" s="88"/>
      <c r="F110" s="91"/>
      <c r="G110" s="298" t="s">
        <v>116</v>
      </c>
      <c r="H110" s="299"/>
      <c r="I110" s="141"/>
      <c r="J110" s="106"/>
    </row>
    <row r="111" spans="1:10" ht="16.5" customHeight="1">
      <c r="B111" s="88"/>
      <c r="C111" s="88"/>
      <c r="D111" s="88"/>
      <c r="E111" s="88"/>
      <c r="F111" s="88"/>
      <c r="G111" s="88"/>
      <c r="H111" s="93"/>
      <c r="I111" s="16"/>
    </row>
    <row r="112" spans="1:10" ht="16.5" customHeight="1">
      <c r="B112" s="88"/>
      <c r="C112" s="88"/>
      <c r="D112" s="88"/>
      <c r="E112" s="93"/>
      <c r="F112" s="93"/>
      <c r="G112" s="88"/>
      <c r="H112" s="98"/>
      <c r="I112" s="16"/>
    </row>
    <row r="113" spans="2:9" ht="16.5" customHeight="1">
      <c r="B113" s="93"/>
      <c r="C113" s="88"/>
      <c r="D113" s="88"/>
      <c r="E113" s="93"/>
      <c r="F113" s="93"/>
      <c r="G113" s="93"/>
      <c r="H113" s="93"/>
      <c r="I113" s="16"/>
    </row>
    <row r="114" spans="2:9" ht="16.5" customHeight="1">
      <c r="B114" s="121">
        <f t="array" ref="B114:H114">Días+15+DATE(Calendario4Año,Calendario4MesOpción,1)-WEEKDAY(DATE(Calendario4Año,Calendario4MesOpción,1),DíaDeLaSemanaOpción)</f>
        <v>44662</v>
      </c>
      <c r="C114" s="121">
        <v>44663</v>
      </c>
      <c r="D114" s="121">
        <v>44664</v>
      </c>
      <c r="E114" s="121">
        <v>44665</v>
      </c>
      <c r="F114" s="121">
        <v>44666</v>
      </c>
      <c r="G114" s="121">
        <v>44667</v>
      </c>
      <c r="H114" s="121">
        <v>44668</v>
      </c>
      <c r="I114" s="16"/>
    </row>
    <row r="115" spans="2:9" ht="16.5" customHeight="1">
      <c r="B115" s="91"/>
      <c r="C115" s="91"/>
      <c r="D115" s="93"/>
      <c r="E115" s="275" t="s">
        <v>213</v>
      </c>
      <c r="F115" s="276"/>
      <c r="G115" s="276"/>
      <c r="H115" s="277"/>
      <c r="I115" s="16"/>
    </row>
    <row r="116" spans="2:9" ht="16.5" customHeight="1">
      <c r="B116" s="88"/>
      <c r="C116" s="93"/>
      <c r="D116" s="214" t="s">
        <v>204</v>
      </c>
      <c r="E116" s="215"/>
      <c r="F116" s="215"/>
      <c r="G116" s="215"/>
      <c r="H116" s="216"/>
    </row>
    <row r="117" spans="2:9" ht="16.5" customHeight="1">
      <c r="B117" s="93"/>
      <c r="C117" s="93"/>
      <c r="D117" s="275" t="s">
        <v>205</v>
      </c>
      <c r="E117" s="276"/>
      <c r="F117" s="276"/>
      <c r="G117" s="276"/>
      <c r="H117" s="277"/>
    </row>
    <row r="118" spans="2:9" ht="16.5" customHeight="1">
      <c r="B118" s="93"/>
      <c r="C118" s="275" t="s">
        <v>206</v>
      </c>
      <c r="D118" s="276"/>
      <c r="E118" s="215"/>
      <c r="F118" s="215"/>
      <c r="G118" s="215"/>
      <c r="H118" s="216"/>
    </row>
    <row r="119" spans="2:9" ht="16.5" customHeight="1">
      <c r="B119" s="125"/>
      <c r="C119" s="142"/>
      <c r="D119" s="142"/>
      <c r="E119" s="276" t="s">
        <v>323</v>
      </c>
      <c r="F119" s="276"/>
      <c r="G119" s="215"/>
      <c r="H119" s="216"/>
    </row>
    <row r="120" spans="2:9" ht="16.5" customHeight="1">
      <c r="B120" s="125"/>
      <c r="C120" s="93"/>
      <c r="D120" s="93"/>
      <c r="E120" s="174"/>
      <c r="F120" s="142"/>
      <c r="G120" s="411" t="s">
        <v>266</v>
      </c>
      <c r="H120" s="331"/>
    </row>
    <row r="121" spans="2:9" ht="16.5" customHeight="1">
      <c r="B121" s="125"/>
      <c r="C121" s="93"/>
      <c r="D121" s="93"/>
      <c r="E121" s="129"/>
      <c r="F121" s="93"/>
      <c r="G121" s="278" t="s">
        <v>114</v>
      </c>
      <c r="H121" s="279"/>
    </row>
    <row r="122" spans="2:9" ht="16.5" customHeight="1">
      <c r="B122" s="125"/>
      <c r="C122" s="93"/>
      <c r="D122" s="93"/>
      <c r="E122" s="129"/>
      <c r="F122" s="93"/>
      <c r="G122" s="278" t="s">
        <v>113</v>
      </c>
      <c r="H122" s="279"/>
    </row>
    <row r="123" spans="2:9" ht="16.5" customHeight="1">
      <c r="B123" s="125"/>
      <c r="C123" s="93"/>
      <c r="D123" s="93"/>
      <c r="E123" s="129"/>
      <c r="F123" s="93"/>
      <c r="G123" s="278" t="s">
        <v>264</v>
      </c>
      <c r="H123" s="279"/>
    </row>
    <row r="124" spans="2:9" ht="16.5" customHeight="1">
      <c r="B124" s="125"/>
      <c r="C124" s="93"/>
      <c r="D124" s="93"/>
      <c r="E124" s="150"/>
      <c r="F124" s="101"/>
      <c r="G124" s="280" t="s">
        <v>284</v>
      </c>
      <c r="H124" s="281"/>
    </row>
    <row r="125" spans="2:9" ht="16.5" customHeight="1">
      <c r="B125" s="125"/>
      <c r="C125" s="101"/>
      <c r="D125" s="101"/>
      <c r="E125" s="286" t="s">
        <v>322</v>
      </c>
      <c r="F125" s="286"/>
      <c r="G125" s="286"/>
      <c r="H125" s="223"/>
    </row>
    <row r="126" spans="2:9" ht="16.5" customHeight="1">
      <c r="B126" s="121">
        <f t="array" ref="B126:H126">Días+22+DATE(Calendario4Año,Calendario4MesOpción,1)-WEEKDAY(DATE(Calendario4Año,Calendario4MesOpción,1),DíaDeLaSemanaOpción)</f>
        <v>44669</v>
      </c>
      <c r="C126" s="143">
        <v>44670</v>
      </c>
      <c r="D126" s="143">
        <v>44671</v>
      </c>
      <c r="E126" s="143">
        <v>44672</v>
      </c>
      <c r="F126" s="143">
        <v>44673</v>
      </c>
      <c r="G126" s="143">
        <v>44674</v>
      </c>
      <c r="H126" s="143">
        <v>44675</v>
      </c>
    </row>
    <row r="127" spans="2:9" ht="16.5" customHeight="1">
      <c r="B127" s="241" t="s">
        <v>272</v>
      </c>
      <c r="C127" s="242"/>
      <c r="D127" s="242"/>
      <c r="E127" s="242"/>
      <c r="F127" s="243"/>
      <c r="G127" s="224" t="s">
        <v>301</v>
      </c>
      <c r="H127" s="225"/>
    </row>
    <row r="128" spans="2:9" ht="16.5" customHeight="1">
      <c r="B128" s="88"/>
      <c r="C128" s="88"/>
      <c r="D128" s="88"/>
      <c r="E128" s="88"/>
      <c r="F128" s="88"/>
      <c r="G128" s="348" t="s">
        <v>243</v>
      </c>
      <c r="H128" s="349"/>
    </row>
    <row r="129" spans="1:8" ht="16.5" customHeight="1">
      <c r="B129" s="88"/>
      <c r="C129" s="88"/>
      <c r="D129" s="88"/>
      <c r="E129" s="88"/>
      <c r="F129" s="88"/>
      <c r="G129" s="88"/>
      <c r="H129" s="88"/>
    </row>
    <row r="130" spans="1:8" ht="16.5" customHeight="1">
      <c r="B130" s="88"/>
      <c r="C130" s="88"/>
      <c r="D130" s="88"/>
      <c r="E130" s="88"/>
      <c r="F130" s="88"/>
      <c r="G130" s="88"/>
      <c r="H130" s="88"/>
    </row>
    <row r="131" spans="1:8" ht="16.5" customHeight="1">
      <c r="B131" s="93"/>
      <c r="C131" s="93"/>
      <c r="D131" s="93"/>
      <c r="E131" s="93"/>
      <c r="F131" s="93"/>
      <c r="G131" s="89"/>
      <c r="H131" s="88"/>
    </row>
    <row r="132" spans="1:8" ht="16.5" customHeight="1">
      <c r="B132" s="93"/>
      <c r="C132" s="93"/>
      <c r="D132" s="93"/>
      <c r="E132" s="93"/>
      <c r="F132" s="93"/>
      <c r="G132" s="144"/>
      <c r="H132" s="145"/>
    </row>
    <row r="133" spans="1:8" ht="16.5" customHeight="1">
      <c r="B133" s="121">
        <f t="array" ref="B133:H133">Días+29+DATE(Calendario4Año,Calendario4MesOpción,1)-WEEKDAY(DATE(Calendario4Año,Calendario4MesOpción,1),DíaDeLaSemanaOpción)</f>
        <v>44676</v>
      </c>
      <c r="C133" s="121">
        <v>44677</v>
      </c>
      <c r="D133" s="121">
        <v>44678</v>
      </c>
      <c r="E133" s="121">
        <v>44679</v>
      </c>
      <c r="F133" s="121">
        <v>44680</v>
      </c>
      <c r="G133" s="135">
        <v>44681</v>
      </c>
      <c r="H133" s="146">
        <v>44682</v>
      </c>
    </row>
    <row r="134" spans="1:8" ht="16.5" customHeight="1">
      <c r="B134" s="88"/>
      <c r="C134" s="88"/>
      <c r="D134" s="88"/>
      <c r="E134" s="92"/>
      <c r="F134" s="214" t="s">
        <v>207</v>
      </c>
      <c r="G134" s="215"/>
      <c r="H134" s="216"/>
    </row>
    <row r="135" spans="1:8" ht="16.5" customHeight="1">
      <c r="B135" s="88"/>
      <c r="C135" s="88"/>
      <c r="D135" s="88"/>
      <c r="E135" s="92"/>
      <c r="F135" s="287" t="s">
        <v>224</v>
      </c>
      <c r="G135" s="288"/>
      <c r="H135" s="289"/>
    </row>
    <row r="136" spans="1:8" ht="16.5" customHeight="1">
      <c r="B136" s="88"/>
      <c r="C136" s="88"/>
      <c r="D136" s="88"/>
      <c r="E136" s="310" t="s">
        <v>230</v>
      </c>
      <c r="F136" s="311"/>
      <c r="G136" s="311"/>
      <c r="H136" s="312"/>
    </row>
    <row r="137" spans="1:8" ht="16.5" customHeight="1">
      <c r="B137" s="88"/>
      <c r="C137" s="88"/>
      <c r="D137" s="88"/>
      <c r="E137" s="88"/>
      <c r="F137" s="93"/>
      <c r="G137" s="210" t="s">
        <v>246</v>
      </c>
      <c r="H137" s="211"/>
    </row>
    <row r="138" spans="1:8" ht="16.5" customHeight="1">
      <c r="B138" s="88"/>
      <c r="C138" s="88"/>
      <c r="D138" s="88"/>
      <c r="E138" s="88"/>
      <c r="F138" s="93"/>
      <c r="G138" s="273" t="s">
        <v>283</v>
      </c>
      <c r="H138" s="274"/>
    </row>
    <row r="139" spans="1:8" ht="16.5" customHeight="1">
      <c r="B139" s="93"/>
      <c r="C139" s="93"/>
      <c r="D139" s="101"/>
      <c r="E139" s="101"/>
      <c r="F139" s="101"/>
      <c r="G139" s="316" t="s">
        <v>300</v>
      </c>
      <c r="H139" s="317"/>
    </row>
    <row r="140" spans="1:8" ht="16.5" customHeight="1">
      <c r="B140" s="120">
        <f t="array" ref="B140:C140">Días+36+DATE(Calendario4Año,Calendario4MesOpción,1)-WEEKDAY(DATE(Calendario4Año,Calendario4MesOpción,1),DíaDeLaSemanaOpción)</f>
        <v>44683</v>
      </c>
      <c r="C140" s="120">
        <v>44684</v>
      </c>
      <c r="D140" s="404"/>
      <c r="E140" s="405"/>
      <c r="F140" s="405"/>
      <c r="G140" s="405"/>
      <c r="H140" s="406"/>
    </row>
    <row r="141" spans="1:8" ht="16.5" customHeight="1">
      <c r="B141" s="219"/>
      <c r="C141" s="221"/>
      <c r="D141" s="326"/>
      <c r="E141" s="327"/>
      <c r="F141" s="327"/>
      <c r="G141" s="327"/>
      <c r="H141" s="328"/>
    </row>
    <row r="142" spans="1:8" ht="16.5" customHeight="1">
      <c r="B142" s="147"/>
      <c r="C142" s="101"/>
      <c r="D142" s="326"/>
      <c r="E142" s="327"/>
      <c r="F142" s="327"/>
      <c r="G142" s="327"/>
      <c r="H142" s="328"/>
    </row>
    <row r="143" spans="1:8" ht="16.5" customHeight="1">
      <c r="B143" s="336"/>
      <c r="C143" s="338"/>
      <c r="D143" s="407"/>
      <c r="E143" s="408"/>
      <c r="F143" s="408"/>
      <c r="G143" s="408"/>
      <c r="H143" s="409"/>
    </row>
    <row r="144" spans="1:8" ht="54" customHeight="1">
      <c r="A144" s="15"/>
      <c r="B144" s="79">
        <f>YEAR(DATE(Calendario4Año,Calendario4MesOpción+1,1))</f>
        <v>2022</v>
      </c>
      <c r="C144" s="80" t="s">
        <v>24</v>
      </c>
      <c r="D144" s="18"/>
      <c r="E144" s="18"/>
      <c r="F144" s="18"/>
      <c r="G144" s="18"/>
      <c r="H144" s="18"/>
    </row>
    <row r="145" spans="2:23" ht="16.5" customHeight="1">
      <c r="B145" s="85" t="str">
        <f t="shared" ref="B145:H145" si="4">UPPER(TEXT(B146,"dddd"))</f>
        <v>MONDAY</v>
      </c>
      <c r="C145" s="86" t="str">
        <f t="shared" si="4"/>
        <v>TUESDAY</v>
      </c>
      <c r="D145" s="85" t="str">
        <f t="shared" si="4"/>
        <v>WEDNESDAY</v>
      </c>
      <c r="E145" s="86" t="str">
        <f t="shared" si="4"/>
        <v>THURSDAY</v>
      </c>
      <c r="F145" s="85" t="str">
        <f t="shared" si="4"/>
        <v>FRIDAY</v>
      </c>
      <c r="G145" s="86" t="str">
        <f t="shared" si="4"/>
        <v>SATURDAY</v>
      </c>
      <c r="H145" s="85" t="str">
        <f t="shared" si="4"/>
        <v>SUNDAY</v>
      </c>
    </row>
    <row r="146" spans="2:23" ht="16.5" customHeight="1">
      <c r="B146" s="120">
        <f t="array" ref="B146:H146">Días+1+DATE(Calendario5Año,Calendario5MesOpción,1)-WEEKDAY(DATE(Calendario5Año,Calendario5MesOpción,1),DíaDeLaSemanaOpción)</f>
        <v>44676</v>
      </c>
      <c r="C146" s="120">
        <v>44677</v>
      </c>
      <c r="D146" s="120">
        <v>44678</v>
      </c>
      <c r="E146" s="120">
        <v>44679</v>
      </c>
      <c r="F146" s="120">
        <v>44680</v>
      </c>
      <c r="G146" s="120">
        <v>44681</v>
      </c>
      <c r="H146" s="121">
        <v>44682</v>
      </c>
    </row>
    <row r="147" spans="2:23" ht="16.5" customHeight="1">
      <c r="B147" s="88"/>
      <c r="C147" s="88"/>
      <c r="D147" s="88"/>
      <c r="E147" s="92"/>
      <c r="F147" s="92"/>
      <c r="G147" s="248" t="s">
        <v>112</v>
      </c>
      <c r="H147" s="249"/>
    </row>
    <row r="148" spans="2:23" ht="16.5" customHeight="1">
      <c r="B148" s="88"/>
      <c r="C148" s="88"/>
      <c r="D148" s="88"/>
      <c r="E148" s="92"/>
      <c r="F148" s="92"/>
      <c r="G148" s="316" t="s">
        <v>300</v>
      </c>
      <c r="H148" s="317"/>
    </row>
    <row r="149" spans="2:23" ht="16.5" customHeight="1">
      <c r="B149" s="88"/>
      <c r="C149" s="88"/>
      <c r="D149" s="88"/>
      <c r="E149" s="88"/>
      <c r="F149" s="92"/>
      <c r="G149" s="92"/>
      <c r="H149" s="92"/>
    </row>
    <row r="150" spans="2:23" ht="16.5" customHeight="1">
      <c r="B150" s="121">
        <f t="array" ref="B150:H150">Días+8+DATE(Calendario5Año,Calendario5MesOpción,1)-WEEKDAY(DATE(Calendario5Año,Calendario5MesOpción,1),DíaDeLaSemanaOpción)</f>
        <v>44683</v>
      </c>
      <c r="C150" s="121">
        <v>44684</v>
      </c>
      <c r="D150" s="121">
        <v>44685</v>
      </c>
      <c r="E150" s="121">
        <v>44686</v>
      </c>
      <c r="F150" s="121">
        <v>44687</v>
      </c>
      <c r="G150" s="121">
        <v>44688</v>
      </c>
      <c r="H150" s="121">
        <v>44689</v>
      </c>
    </row>
    <row r="151" spans="2:23" s="16" customFormat="1" ht="16.5" customHeight="1">
      <c r="B151" s="88"/>
      <c r="C151" s="88"/>
      <c r="D151" s="88"/>
      <c r="E151" s="88"/>
      <c r="F151" s="88"/>
      <c r="G151" s="88"/>
      <c r="H151" s="88"/>
      <c r="J151" s="12"/>
      <c r="K151" s="12"/>
      <c r="L151" s="12"/>
      <c r="M151" s="12"/>
      <c r="N151" s="12"/>
      <c r="O151" s="12"/>
      <c r="P151" s="12"/>
      <c r="Q151" s="12"/>
      <c r="R151" s="12"/>
      <c r="S151" s="12"/>
      <c r="T151" s="12"/>
      <c r="U151" s="12"/>
      <c r="V151" s="12"/>
      <c r="W151" s="12"/>
    </row>
    <row r="152" spans="2:23" s="16" customFormat="1" ht="16.5" customHeight="1">
      <c r="B152" s="88"/>
      <c r="C152" s="88"/>
      <c r="D152" s="88"/>
      <c r="E152" s="88"/>
      <c r="F152" s="88"/>
      <c r="G152" s="88"/>
      <c r="H152" s="88"/>
      <c r="J152" s="12"/>
      <c r="K152" s="12"/>
      <c r="L152" s="12"/>
      <c r="M152" s="12"/>
      <c r="N152" s="12"/>
      <c r="O152" s="12"/>
      <c r="P152" s="12"/>
      <c r="Q152" s="12"/>
      <c r="R152" s="12"/>
      <c r="S152" s="12"/>
      <c r="T152" s="12"/>
      <c r="U152" s="12"/>
      <c r="V152" s="12"/>
      <c r="W152" s="12"/>
    </row>
    <row r="153" spans="2:23" s="16" customFormat="1" ht="16.5" customHeight="1">
      <c r="B153" s="88"/>
      <c r="C153" s="88"/>
      <c r="D153" s="88"/>
      <c r="E153" s="88"/>
      <c r="F153" s="88"/>
      <c r="G153" s="88"/>
      <c r="H153" s="88"/>
      <c r="J153" s="12"/>
      <c r="K153" s="12"/>
      <c r="L153" s="12"/>
      <c r="M153" s="12"/>
      <c r="N153" s="12"/>
      <c r="O153" s="12"/>
      <c r="P153" s="12"/>
      <c r="Q153" s="12"/>
      <c r="R153" s="12"/>
      <c r="S153" s="12"/>
      <c r="T153" s="12"/>
      <c r="U153" s="12"/>
      <c r="V153" s="12"/>
      <c r="W153" s="12"/>
    </row>
    <row r="154" spans="2:23" ht="16.5" customHeight="1">
      <c r="B154" s="93"/>
      <c r="C154" s="93"/>
      <c r="D154" s="93"/>
      <c r="E154" s="93"/>
      <c r="F154" s="93"/>
      <c r="G154" s="93"/>
      <c r="H154" s="89"/>
    </row>
    <row r="155" spans="2:23" ht="16.5" customHeight="1">
      <c r="B155" s="121">
        <f t="array" ref="B155:H155">Días+15+DATE(Calendario5Año,Calendario5MesOpción,1)-WEEKDAY(DATE(Calendario5Año,Calendario5MesOpción,1),DíaDeLaSemanaOpción)</f>
        <v>44690</v>
      </c>
      <c r="C155" s="121">
        <v>44691</v>
      </c>
      <c r="D155" s="121">
        <v>44692</v>
      </c>
      <c r="E155" s="121">
        <v>44693</v>
      </c>
      <c r="F155" s="121">
        <v>44694</v>
      </c>
      <c r="G155" s="121">
        <v>44695</v>
      </c>
      <c r="H155" s="121">
        <v>44696</v>
      </c>
    </row>
    <row r="156" spans="2:23" s="42" customFormat="1" ht="16.5" customHeight="1">
      <c r="B156" s="88"/>
      <c r="C156" s="88"/>
      <c r="D156" s="90"/>
      <c r="E156" s="219" t="s">
        <v>212</v>
      </c>
      <c r="F156" s="220"/>
      <c r="G156" s="220"/>
      <c r="H156" s="221"/>
    </row>
    <row r="157" spans="2:23" s="42" customFormat="1" ht="16.5" customHeight="1">
      <c r="B157" s="88"/>
      <c r="C157" s="88"/>
      <c r="D157" s="88"/>
      <c r="E157" s="88"/>
      <c r="F157" s="88"/>
      <c r="G157" s="280" t="s">
        <v>112</v>
      </c>
      <c r="H157" s="281"/>
    </row>
    <row r="158" spans="2:23" s="16" customFormat="1" ht="16.5" customHeight="1">
      <c r="B158" s="88"/>
      <c r="C158" s="88"/>
      <c r="D158" s="93"/>
      <c r="E158" s="93"/>
      <c r="F158" s="93"/>
      <c r="G158" s="224" t="s">
        <v>302</v>
      </c>
      <c r="H158" s="225"/>
      <c r="J158" s="12"/>
      <c r="K158" s="12"/>
      <c r="L158" s="12"/>
      <c r="M158" s="12"/>
      <c r="N158" s="12"/>
      <c r="O158" s="12"/>
      <c r="P158" s="12"/>
      <c r="Q158" s="12"/>
      <c r="R158" s="12"/>
      <c r="S158" s="12"/>
      <c r="T158" s="12"/>
      <c r="U158" s="12"/>
      <c r="V158" s="12"/>
      <c r="W158" s="12"/>
    </row>
    <row r="159" spans="2:23" s="16" customFormat="1" ht="16.5" customHeight="1">
      <c r="B159" s="88"/>
      <c r="C159" s="88"/>
      <c r="D159" s="93"/>
      <c r="E159" s="93"/>
      <c r="F159" s="93"/>
      <c r="G159" s="88"/>
      <c r="H159" s="88"/>
      <c r="J159" s="12"/>
      <c r="K159" s="12"/>
      <c r="L159" s="12"/>
      <c r="M159" s="12"/>
      <c r="N159" s="12"/>
      <c r="O159" s="12"/>
      <c r="P159" s="12"/>
      <c r="Q159" s="12"/>
      <c r="R159" s="12"/>
      <c r="S159" s="12"/>
      <c r="T159" s="12"/>
      <c r="U159" s="12"/>
      <c r="V159" s="12"/>
      <c r="W159" s="12"/>
    </row>
    <row r="160" spans="2:23" ht="16.5" customHeight="1">
      <c r="B160" s="93"/>
      <c r="C160" s="93"/>
      <c r="D160" s="93"/>
      <c r="E160" s="93"/>
      <c r="F160" s="93"/>
      <c r="G160" s="93"/>
      <c r="H160" s="93"/>
    </row>
    <row r="161" spans="1:23" ht="16.5" customHeight="1">
      <c r="B161" s="121">
        <f t="array" ref="B161:H161">Días+22+DATE(Calendario5Año,Calendario5MesOpción,1)-WEEKDAY(DATE(Calendario5Año,Calendario5MesOpción,1),DíaDeLaSemanaOpción)</f>
        <v>44697</v>
      </c>
      <c r="C161" s="121">
        <v>44698</v>
      </c>
      <c r="D161" s="121">
        <v>44699</v>
      </c>
      <c r="E161" s="121">
        <v>44700</v>
      </c>
      <c r="F161" s="121">
        <v>44701</v>
      </c>
      <c r="G161" s="121">
        <v>44702</v>
      </c>
      <c r="H161" s="121">
        <v>44703</v>
      </c>
    </row>
    <row r="162" spans="1:23" s="16" customFormat="1" ht="16.5" customHeight="1">
      <c r="B162" s="88"/>
      <c r="C162" s="88"/>
      <c r="D162" s="88"/>
      <c r="E162" s="93"/>
      <c r="F162" s="93"/>
      <c r="G162" s="199" t="s">
        <v>349</v>
      </c>
      <c r="H162" s="90"/>
      <c r="J162" s="23"/>
      <c r="K162" s="12"/>
      <c r="L162" s="12"/>
      <c r="M162" s="12"/>
      <c r="N162" s="12"/>
      <c r="O162" s="12"/>
      <c r="P162" s="12"/>
      <c r="Q162" s="12"/>
      <c r="R162" s="12"/>
      <c r="S162" s="12"/>
      <c r="T162" s="12"/>
      <c r="U162" s="12"/>
      <c r="V162" s="12"/>
    </row>
    <row r="163" spans="1:23" s="16" customFormat="1" ht="16.5" customHeight="1">
      <c r="B163" s="88"/>
      <c r="C163" s="88"/>
      <c r="D163" s="88"/>
      <c r="E163" s="93"/>
      <c r="F163" s="93"/>
      <c r="G163" s="90"/>
      <c r="H163" s="90"/>
      <c r="J163" s="23"/>
      <c r="K163" s="12"/>
      <c r="L163" s="12"/>
      <c r="M163" s="12"/>
      <c r="N163" s="12"/>
      <c r="O163" s="12"/>
      <c r="P163" s="12"/>
      <c r="Q163" s="12"/>
      <c r="R163" s="12"/>
      <c r="S163" s="12"/>
      <c r="T163" s="12"/>
      <c r="U163" s="12"/>
      <c r="V163" s="12"/>
      <c r="W163" s="12"/>
    </row>
    <row r="164" spans="1:23" s="16" customFormat="1" ht="16.5" customHeight="1">
      <c r="B164" s="88"/>
      <c r="C164" s="88"/>
      <c r="D164" s="88"/>
      <c r="E164" s="93"/>
      <c r="F164" s="93"/>
      <c r="G164" s="88"/>
      <c r="H164" s="93"/>
      <c r="J164" s="23"/>
      <c r="K164" s="12"/>
      <c r="L164" s="12"/>
      <c r="M164" s="12"/>
      <c r="P164" s="12"/>
      <c r="Q164" s="12"/>
      <c r="R164" s="12"/>
      <c r="S164" s="12"/>
      <c r="T164" s="12"/>
      <c r="U164" s="12"/>
      <c r="V164" s="12"/>
      <c r="W164" s="12"/>
    </row>
    <row r="165" spans="1:23" s="16" customFormat="1" ht="16.5" customHeight="1">
      <c r="B165" s="88"/>
      <c r="C165" s="88"/>
      <c r="D165" s="88"/>
      <c r="E165" s="93"/>
      <c r="F165" s="93"/>
      <c r="G165" s="88"/>
      <c r="H165" s="93"/>
      <c r="J165" s="23"/>
      <c r="K165" s="12"/>
      <c r="L165" s="12"/>
      <c r="M165" s="12"/>
      <c r="P165" s="12"/>
      <c r="Q165" s="12"/>
      <c r="R165" s="12"/>
      <c r="S165" s="12"/>
      <c r="T165" s="12"/>
      <c r="U165" s="12"/>
      <c r="V165" s="12"/>
      <c r="W165" s="12"/>
    </row>
    <row r="166" spans="1:23" ht="16.5" customHeight="1">
      <c r="B166" s="93"/>
      <c r="C166" s="93"/>
      <c r="D166" s="93"/>
      <c r="E166" s="93"/>
      <c r="F166" s="93"/>
      <c r="G166" s="93"/>
      <c r="H166" s="93"/>
    </row>
    <row r="167" spans="1:23" ht="16.5" customHeight="1">
      <c r="B167" s="121">
        <f t="array" ref="B167:H167">Días+29+DATE(Calendario5Año,Calendario5MesOpción,1)-WEEKDAY(DATE(Calendario5Año,Calendario5MesOpción,1),DíaDeLaSemanaOpción)</f>
        <v>44704</v>
      </c>
      <c r="C167" s="121">
        <v>44705</v>
      </c>
      <c r="D167" s="121">
        <v>44706</v>
      </c>
      <c r="E167" s="121">
        <v>44707</v>
      </c>
      <c r="F167" s="121">
        <v>44708</v>
      </c>
      <c r="G167" s="121">
        <v>44709</v>
      </c>
      <c r="H167" s="121">
        <v>44710</v>
      </c>
    </row>
    <row r="168" spans="1:23" ht="16.5" customHeight="1">
      <c r="B168" s="88"/>
      <c r="C168" s="88"/>
      <c r="D168" s="88"/>
      <c r="E168" s="88"/>
      <c r="F168" s="148"/>
      <c r="G168" s="342" t="s">
        <v>241</v>
      </c>
      <c r="H168" s="343"/>
    </row>
    <row r="169" spans="1:23" ht="42" customHeight="1">
      <c r="B169" s="88"/>
      <c r="C169" s="88"/>
      <c r="D169" s="88"/>
      <c r="E169" s="88"/>
      <c r="F169" s="148"/>
      <c r="G169" s="202" t="s">
        <v>366</v>
      </c>
      <c r="H169" s="193"/>
    </row>
    <row r="170" spans="1:23" ht="16.5" customHeight="1">
      <c r="B170" s="88"/>
      <c r="C170" s="88"/>
      <c r="D170" s="88"/>
      <c r="E170" s="88"/>
      <c r="F170" s="148"/>
      <c r="G170" s="210" t="s">
        <v>247</v>
      </c>
      <c r="H170" s="211"/>
    </row>
    <row r="171" spans="1:23" ht="16.5" customHeight="1">
      <c r="B171" s="88"/>
      <c r="C171" s="88"/>
      <c r="D171" s="88"/>
      <c r="E171" s="88"/>
      <c r="F171" s="88"/>
      <c r="G171" s="224" t="s">
        <v>303</v>
      </c>
      <c r="H171" s="225"/>
    </row>
    <row r="172" spans="1:23" ht="16.5" customHeight="1">
      <c r="B172" s="93"/>
      <c r="C172" s="93"/>
      <c r="D172" s="101"/>
      <c r="E172" s="101"/>
      <c r="F172" s="101"/>
      <c r="G172" s="99"/>
      <c r="H172" s="99"/>
    </row>
    <row r="173" spans="1:23" ht="16.5" customHeight="1">
      <c r="B173" s="121">
        <f t="array" ref="B173:C173">Días+36+DATE(Calendario5Año,Calendario5MesOpción,1)-WEEKDAY(DATE(Calendario5Año,Calendario5MesOpción,1),DíaDeLaSemanaOpción)</f>
        <v>44711</v>
      </c>
      <c r="C173" s="149">
        <v>44712</v>
      </c>
      <c r="D173" s="323" t="s">
        <v>1</v>
      </c>
      <c r="E173" s="324"/>
      <c r="F173" s="324"/>
      <c r="G173" s="324"/>
      <c r="H173" s="325"/>
    </row>
    <row r="174" spans="1:23" ht="16.5" customHeight="1">
      <c r="B174" s="116"/>
      <c r="C174" s="115"/>
      <c r="D174" s="136"/>
      <c r="E174" s="137"/>
      <c r="F174" s="137"/>
      <c r="G174" s="137"/>
      <c r="H174" s="138"/>
    </row>
    <row r="175" spans="1:23" ht="16.5" customHeight="1">
      <c r="B175" s="101"/>
      <c r="C175" s="150"/>
      <c r="D175" s="270"/>
      <c r="E175" s="271"/>
      <c r="F175" s="271"/>
      <c r="G175" s="271"/>
      <c r="H175" s="272"/>
    </row>
    <row r="176" spans="1:23" ht="54" customHeight="1">
      <c r="A176" s="15"/>
      <c r="B176" s="79">
        <f>YEAR(DATE(Calendario5Año,Calendario5MesOpción+1,1))</f>
        <v>2022</v>
      </c>
      <c r="C176" s="80" t="s">
        <v>19</v>
      </c>
      <c r="D176" s="18"/>
      <c r="E176" s="18"/>
      <c r="F176" s="18"/>
      <c r="G176" s="18"/>
      <c r="H176" s="18"/>
    </row>
    <row r="177" spans="1:10" ht="16.5" customHeight="1">
      <c r="B177" s="85" t="str">
        <f t="shared" ref="B177:H177" si="5">UPPER(TEXT(B178,"dddd"))</f>
        <v>MONDAY</v>
      </c>
      <c r="C177" s="86" t="str">
        <f t="shared" si="5"/>
        <v>TUESDAY</v>
      </c>
      <c r="D177" s="85" t="str">
        <f t="shared" si="5"/>
        <v>WEDNESDAY</v>
      </c>
      <c r="E177" s="86" t="str">
        <f t="shared" si="5"/>
        <v>THURSDAY</v>
      </c>
      <c r="F177" s="85" t="str">
        <f t="shared" si="5"/>
        <v>FRIDAY</v>
      </c>
      <c r="G177" s="86" t="str">
        <f t="shared" si="5"/>
        <v>SATURDAY</v>
      </c>
      <c r="H177" s="85" t="str">
        <f t="shared" si="5"/>
        <v>SUNDAY</v>
      </c>
    </row>
    <row r="178" spans="1:10" ht="16.5" customHeight="1">
      <c r="B178" s="120">
        <f t="array" ref="B178:H178">Días+1+DATE(Calendario6Año,Calendario6MesOpción,1)-WEEKDAY(DATE(Calendario6Año,Calendario6MesOpción,1),DíaDeLaSemanaOpción)</f>
        <v>44711</v>
      </c>
      <c r="C178" s="120">
        <v>44712</v>
      </c>
      <c r="D178" s="121">
        <v>44713</v>
      </c>
      <c r="E178" s="121">
        <v>44714</v>
      </c>
      <c r="F178" s="121">
        <v>44715</v>
      </c>
      <c r="G178" s="121">
        <v>44716</v>
      </c>
      <c r="H178" s="121">
        <v>44717</v>
      </c>
    </row>
    <row r="179" spans="1:10" ht="16.5" customHeight="1">
      <c r="B179" s="93"/>
      <c r="C179" s="93"/>
      <c r="D179" s="93"/>
      <c r="E179" s="93"/>
      <c r="F179" s="93"/>
      <c r="G179" s="318" t="s">
        <v>367</v>
      </c>
      <c r="H179" s="91"/>
    </row>
    <row r="180" spans="1:10" ht="16.5" customHeight="1">
      <c r="A180" s="22"/>
      <c r="B180" s="93"/>
      <c r="C180" s="93"/>
      <c r="D180" s="93"/>
      <c r="E180" s="93"/>
      <c r="F180" s="93"/>
      <c r="G180" s="319"/>
      <c r="H180" s="88"/>
      <c r="I180" s="22"/>
      <c r="J180" s="23"/>
    </row>
    <row r="181" spans="1:10" ht="16.5" customHeight="1">
      <c r="A181" s="22"/>
      <c r="B181" s="93"/>
      <c r="C181" s="93"/>
      <c r="D181" s="93"/>
      <c r="E181" s="93"/>
      <c r="F181" s="93"/>
      <c r="G181" s="88"/>
      <c r="H181" s="88"/>
      <c r="I181" s="22"/>
      <c r="J181" s="23"/>
    </row>
    <row r="182" spans="1:10" ht="16.5" customHeight="1">
      <c r="A182" s="22"/>
      <c r="B182" s="93"/>
      <c r="C182" s="93"/>
      <c r="D182" s="93"/>
      <c r="E182" s="93"/>
      <c r="F182" s="93"/>
      <c r="G182" s="88"/>
      <c r="H182" s="88"/>
      <c r="I182" s="22"/>
      <c r="J182" s="23"/>
    </row>
    <row r="183" spans="1:10" ht="16.5" customHeight="1">
      <c r="B183" s="93"/>
      <c r="C183" s="93"/>
      <c r="D183" s="93"/>
      <c r="E183" s="93"/>
      <c r="F183" s="93"/>
      <c r="G183" s="93"/>
      <c r="H183" s="88"/>
    </row>
    <row r="184" spans="1:10" ht="16.5" customHeight="1">
      <c r="B184" s="121">
        <f t="array" ref="B184:H184">Días+8+DATE(Calendario6Año,Calendario6MesOpción,1)-WEEKDAY(DATE(Calendario6Año,Calendario6MesOpción,1),DíaDeLaSemanaOpción)</f>
        <v>44718</v>
      </c>
      <c r="C184" s="121">
        <v>44719</v>
      </c>
      <c r="D184" s="121">
        <v>44720</v>
      </c>
      <c r="E184" s="121">
        <v>44721</v>
      </c>
      <c r="F184" s="121">
        <v>44722</v>
      </c>
      <c r="G184" s="121">
        <v>44723</v>
      </c>
      <c r="H184" s="121">
        <v>44724</v>
      </c>
    </row>
    <row r="185" spans="1:10" ht="16.5" customHeight="1">
      <c r="B185" s="93"/>
      <c r="C185" s="93"/>
      <c r="D185" s="93"/>
      <c r="E185" s="93"/>
      <c r="F185" s="93"/>
      <c r="G185" s="344" t="s">
        <v>242</v>
      </c>
      <c r="H185" s="345"/>
      <c r="J185" s="23"/>
    </row>
    <row r="186" spans="1:10" ht="16.5" customHeight="1">
      <c r="B186" s="93"/>
      <c r="C186" s="93"/>
      <c r="D186" s="93"/>
      <c r="E186" s="93"/>
      <c r="F186" s="93"/>
      <c r="G186" s="246" t="s">
        <v>115</v>
      </c>
      <c r="H186" s="247"/>
      <c r="J186" s="23"/>
    </row>
    <row r="187" spans="1:10" ht="16.5" customHeight="1">
      <c r="B187" s="93"/>
      <c r="C187" s="93"/>
      <c r="D187" s="93"/>
      <c r="E187" s="93"/>
      <c r="F187" s="93"/>
      <c r="G187" s="210" t="s">
        <v>304</v>
      </c>
      <c r="H187" s="211"/>
      <c r="J187" s="23"/>
    </row>
    <row r="188" spans="1:10" ht="16.5" customHeight="1">
      <c r="B188" s="93"/>
      <c r="C188" s="93"/>
      <c r="D188" s="93"/>
      <c r="E188" s="93"/>
      <c r="F188" s="93"/>
      <c r="G188" s="210" t="s">
        <v>308</v>
      </c>
      <c r="H188" s="211"/>
      <c r="J188" s="23"/>
    </row>
    <row r="189" spans="1:10" ht="16.5" customHeight="1">
      <c r="B189" s="93"/>
      <c r="C189" s="93"/>
      <c r="D189" s="93"/>
      <c r="E189" s="93"/>
      <c r="F189" s="93"/>
      <c r="G189" s="203"/>
      <c r="H189" s="394" t="s">
        <v>351</v>
      </c>
    </row>
    <row r="190" spans="1:10" ht="16.5" customHeight="1">
      <c r="B190" s="93"/>
      <c r="C190" s="93"/>
      <c r="D190" s="93"/>
      <c r="E190" s="93"/>
      <c r="F190" s="93"/>
      <c r="G190" s="204"/>
      <c r="H190" s="395"/>
    </row>
    <row r="191" spans="1:10" ht="16.5" customHeight="1">
      <c r="B191" s="121">
        <f t="array" ref="B191:H191">Días+15+DATE(Calendario6Año,Calendario6MesOpción,1)-WEEKDAY(DATE(Calendario6Año,Calendario6MesOpción,1),DíaDeLaSemanaOpción)</f>
        <v>44725</v>
      </c>
      <c r="C191" s="121">
        <v>44726</v>
      </c>
      <c r="D191" s="121">
        <v>44727</v>
      </c>
      <c r="E191" s="121">
        <v>44728</v>
      </c>
      <c r="F191" s="121">
        <v>44729</v>
      </c>
      <c r="G191" s="121">
        <v>44730</v>
      </c>
      <c r="H191" s="121">
        <v>44731</v>
      </c>
    </row>
    <row r="192" spans="1:10" ht="16.5" customHeight="1">
      <c r="B192" s="88"/>
      <c r="C192" s="88"/>
      <c r="D192" s="182"/>
      <c r="E192" s="310" t="s">
        <v>305</v>
      </c>
      <c r="F192" s="311"/>
      <c r="G192" s="311"/>
      <c r="H192" s="312"/>
    </row>
    <row r="193" spans="2:23" s="16" customFormat="1" ht="16.5" customHeight="1">
      <c r="B193" s="91"/>
      <c r="C193" s="91"/>
      <c r="D193" s="329" t="s">
        <v>231</v>
      </c>
      <c r="E193" s="339"/>
      <c r="F193" s="339"/>
      <c r="G193" s="372"/>
      <c r="H193" s="330"/>
    </row>
    <row r="194" spans="2:23" s="16" customFormat="1" ht="16.5" customHeight="1">
      <c r="B194" s="91"/>
      <c r="C194" s="91"/>
      <c r="D194" s="305" t="s">
        <v>289</v>
      </c>
      <c r="E194" s="306"/>
      <c r="F194" s="306"/>
      <c r="G194" s="306"/>
      <c r="H194" s="307"/>
    </row>
    <row r="195" spans="2:23" s="16" customFormat="1" ht="16.5" customHeight="1">
      <c r="B195" s="93"/>
      <c r="C195" s="93"/>
      <c r="D195" s="88"/>
      <c r="E195" s="90"/>
      <c r="F195" s="107"/>
      <c r="G195" s="294" t="s">
        <v>114</v>
      </c>
      <c r="H195" s="295"/>
    </row>
    <row r="196" spans="2:23" ht="16.5" customHeight="1">
      <c r="B196" s="93"/>
      <c r="C196" s="93"/>
      <c r="D196" s="88"/>
      <c r="E196" s="88"/>
      <c r="F196" s="122"/>
      <c r="G196" s="298" t="s">
        <v>267</v>
      </c>
      <c r="H196" s="299"/>
    </row>
    <row r="197" spans="2:23" ht="16.5" customHeight="1">
      <c r="B197" s="93"/>
      <c r="C197" s="93"/>
      <c r="D197" s="93"/>
      <c r="E197" s="93"/>
      <c r="F197" s="125"/>
      <c r="G197" s="308" t="s">
        <v>369</v>
      </c>
      <c r="H197" s="309"/>
      <c r="I197" s="178"/>
      <c r="J197" s="51"/>
    </row>
    <row r="198" spans="2:23" ht="16.5" customHeight="1">
      <c r="B198" s="93"/>
      <c r="C198" s="93"/>
      <c r="D198" s="93"/>
      <c r="E198" s="93"/>
      <c r="F198" s="125"/>
      <c r="G198" s="102"/>
      <c r="H198" s="108"/>
    </row>
    <row r="199" spans="2:23" ht="16.5" customHeight="1">
      <c r="B199" s="121">
        <f t="array" ref="B199:H199">Días+22+DATE(Calendario6Año,Calendario6MesOpción,1)-WEEKDAY(DATE(Calendario6Año,Calendario6MesOpción,1),DíaDeLaSemanaOpción)</f>
        <v>44732</v>
      </c>
      <c r="C199" s="121">
        <v>44733</v>
      </c>
      <c r="D199" s="121">
        <v>44734</v>
      </c>
      <c r="E199" s="121">
        <v>44735</v>
      </c>
      <c r="F199" s="121">
        <v>44736</v>
      </c>
      <c r="G199" s="121">
        <v>44737</v>
      </c>
      <c r="H199" s="121">
        <v>44738</v>
      </c>
    </row>
    <row r="200" spans="2:23" ht="16.5" customHeight="1">
      <c r="B200" s="310" t="s">
        <v>306</v>
      </c>
      <c r="C200" s="311"/>
      <c r="D200" s="311"/>
      <c r="E200" s="311"/>
      <c r="F200" s="311"/>
      <c r="G200" s="311"/>
      <c r="H200" s="312"/>
    </row>
    <row r="201" spans="2:23" ht="16.5" customHeight="1">
      <c r="B201" s="313" t="s">
        <v>374</v>
      </c>
      <c r="C201" s="314"/>
      <c r="D201" s="315"/>
      <c r="E201" s="183"/>
      <c r="F201" s="228" t="s">
        <v>307</v>
      </c>
      <c r="G201" s="229"/>
      <c r="H201" s="230"/>
    </row>
    <row r="202" spans="2:23" ht="16.5" customHeight="1">
      <c r="B202" s="93"/>
      <c r="C202" s="93"/>
      <c r="D202" s="92"/>
      <c r="E202" s="302" t="s">
        <v>215</v>
      </c>
      <c r="F202" s="303"/>
      <c r="G202" s="303"/>
      <c r="H202" s="304"/>
    </row>
    <row r="203" spans="2:23" ht="16.5" customHeight="1">
      <c r="B203" s="92"/>
      <c r="C203" s="92"/>
      <c r="D203" s="194"/>
      <c r="E203" s="228" t="s">
        <v>274</v>
      </c>
      <c r="F203" s="229"/>
      <c r="G203" s="229"/>
      <c r="H203" s="230"/>
    </row>
    <row r="204" spans="2:23" ht="16.5" customHeight="1">
      <c r="B204" s="88"/>
      <c r="C204" s="88"/>
      <c r="D204" s="92"/>
      <c r="E204" s="196"/>
      <c r="F204" s="22"/>
      <c r="G204" s="348" t="s">
        <v>279</v>
      </c>
      <c r="H204" s="349"/>
    </row>
    <row r="205" spans="2:23" ht="16.5" customHeight="1">
      <c r="B205" s="88"/>
      <c r="C205" s="88"/>
      <c r="D205" s="88"/>
      <c r="E205" s="88"/>
      <c r="F205" s="195"/>
      <c r="G205" s="357" t="s">
        <v>285</v>
      </c>
      <c r="H205" s="281"/>
      <c r="J205" s="23"/>
    </row>
    <row r="206" spans="2:23" s="16" customFormat="1" ht="16.5" customHeight="1">
      <c r="B206" s="88"/>
      <c r="C206" s="88"/>
      <c r="D206" s="88"/>
      <c r="E206" s="89"/>
      <c r="F206" s="186"/>
      <c r="G206" s="164"/>
      <c r="H206" s="164"/>
      <c r="J206" s="12"/>
      <c r="K206" s="12"/>
      <c r="N206" s="12"/>
      <c r="O206" s="12"/>
      <c r="P206" s="12"/>
      <c r="Q206" s="12"/>
      <c r="R206" s="12"/>
      <c r="S206" s="12"/>
      <c r="T206" s="12"/>
      <c r="U206" s="12"/>
      <c r="V206" s="12"/>
      <c r="W206" s="12"/>
    </row>
    <row r="207" spans="2:23" ht="25.15" customHeight="1">
      <c r="B207" s="93"/>
      <c r="C207" s="93"/>
      <c r="D207" s="93"/>
      <c r="E207" s="101"/>
      <c r="F207" s="150"/>
      <c r="G207" s="104"/>
      <c r="H207" s="104"/>
    </row>
    <row r="208" spans="2:23" ht="16.5" customHeight="1">
      <c r="B208" s="121">
        <f t="array" ref="B208:H208">Días+29+DATE(Calendario6Año,Calendario6MesOpción,1)-WEEKDAY(DATE(Calendario6Año,Calendario6MesOpción,1),DíaDeLaSemanaOpción)</f>
        <v>44739</v>
      </c>
      <c r="C208" s="121">
        <v>44740</v>
      </c>
      <c r="D208" s="121">
        <v>44741</v>
      </c>
      <c r="E208" s="135">
        <v>44742</v>
      </c>
      <c r="F208" s="120">
        <v>44743</v>
      </c>
      <c r="G208" s="120">
        <v>44744</v>
      </c>
      <c r="H208" s="120">
        <v>44745</v>
      </c>
    </row>
    <row r="209" spans="1:23" s="16" customFormat="1" ht="16.5" customHeight="1">
      <c r="B209" s="163"/>
      <c r="C209" s="219" t="s">
        <v>203</v>
      </c>
      <c r="D209" s="220"/>
      <c r="E209" s="220"/>
      <c r="F209" s="220"/>
      <c r="G209" s="220"/>
      <c r="H209" s="221"/>
      <c r="J209" s="12"/>
      <c r="K209" s="12"/>
      <c r="L209" s="12"/>
      <c r="M209" s="12"/>
      <c r="N209" s="12"/>
      <c r="O209" s="12"/>
      <c r="P209" s="12"/>
      <c r="Q209" s="12"/>
      <c r="R209" s="12"/>
      <c r="S209" s="12"/>
      <c r="T209" s="12"/>
      <c r="U209" s="12"/>
      <c r="V209" s="12"/>
      <c r="W209" s="12"/>
    </row>
    <row r="210" spans="1:23" s="16" customFormat="1" ht="16.5" customHeight="1">
      <c r="B210" s="88"/>
      <c r="C210" s="88"/>
      <c r="D210" s="88"/>
      <c r="E210" s="300" t="s">
        <v>240</v>
      </c>
      <c r="F210" s="301"/>
      <c r="G210" s="273" t="s">
        <v>114</v>
      </c>
      <c r="H210" s="274"/>
      <c r="J210" s="12"/>
      <c r="K210" s="12"/>
      <c r="L210" s="12"/>
      <c r="M210" s="12"/>
      <c r="N210" s="12"/>
      <c r="O210" s="12"/>
      <c r="P210" s="12"/>
      <c r="Q210" s="12"/>
      <c r="R210" s="12"/>
      <c r="S210" s="12"/>
      <c r="T210" s="12"/>
      <c r="U210" s="12"/>
      <c r="V210" s="12"/>
      <c r="W210" s="12"/>
    </row>
    <row r="211" spans="1:23" s="16" customFormat="1" ht="16.5" customHeight="1">
      <c r="B211" s="89"/>
      <c r="C211" s="88"/>
      <c r="D211" s="88"/>
      <c r="E211" s="163"/>
      <c r="F211" s="83"/>
      <c r="G211" s="163"/>
      <c r="H211" s="83"/>
      <c r="J211" s="12"/>
      <c r="K211" s="12"/>
      <c r="L211" s="12"/>
      <c r="M211" s="12"/>
      <c r="N211" s="12"/>
      <c r="O211" s="12"/>
      <c r="P211" s="12"/>
      <c r="Q211" s="12"/>
      <c r="R211" s="12"/>
      <c r="S211" s="12"/>
      <c r="T211" s="12"/>
      <c r="U211" s="12"/>
      <c r="V211" s="12"/>
      <c r="W211" s="12"/>
    </row>
    <row r="212" spans="1:23" s="16" customFormat="1" ht="16.5" customHeight="1">
      <c r="B212" s="77"/>
      <c r="C212" s="88"/>
      <c r="D212" s="88"/>
      <c r="E212" s="185"/>
      <c r="F212" s="129"/>
      <c r="G212" s="101"/>
      <c r="H212" s="186"/>
      <c r="J212" s="12"/>
      <c r="K212" s="12"/>
      <c r="L212" s="12"/>
      <c r="M212" s="12"/>
      <c r="N212" s="12"/>
      <c r="O212" s="12"/>
      <c r="P212" s="12"/>
      <c r="Q212" s="12"/>
      <c r="R212" s="12"/>
      <c r="S212" s="12"/>
      <c r="T212" s="12"/>
      <c r="U212" s="12"/>
      <c r="V212" s="12"/>
      <c r="W212" s="12"/>
    </row>
    <row r="213" spans="1:23" ht="16.5" customHeight="1">
      <c r="B213" s="120">
        <f t="array" ref="B213:C213">Días+36+DATE(Calendario6Año,Calendario6MesOpción,1)-WEEKDAY(DATE(Calendario6Año,Calendario6MesOpción,1),DíaDeLaSemanaOpción)</f>
        <v>44746</v>
      </c>
      <c r="C213" s="120">
        <v>44747</v>
      </c>
      <c r="D213" s="390" t="s">
        <v>1</v>
      </c>
      <c r="E213" s="391"/>
      <c r="F213" s="391"/>
      <c r="G213" s="391"/>
      <c r="H213" s="392"/>
    </row>
    <row r="214" spans="1:23" ht="16.5" customHeight="1">
      <c r="B214" s="93"/>
      <c r="C214" s="93"/>
      <c r="D214" s="151"/>
      <c r="E214" s="152"/>
      <c r="F214" s="152"/>
      <c r="G214" s="152"/>
      <c r="H214" s="153"/>
    </row>
    <row r="215" spans="1:23" ht="16.5" customHeight="1">
      <c r="B215" s="101"/>
      <c r="C215" s="101"/>
      <c r="D215" s="154"/>
      <c r="E215" s="155"/>
      <c r="F215" s="155"/>
      <c r="G215" s="155"/>
      <c r="H215" s="156"/>
    </row>
    <row r="216" spans="1:23" ht="54" customHeight="1">
      <c r="A216" s="15"/>
      <c r="B216" s="79">
        <f>YEAR(DATE(Calendario6Año,Calendario6MesOpción+1,1))</f>
        <v>2022</v>
      </c>
      <c r="C216" s="80" t="s">
        <v>25</v>
      </c>
      <c r="D216" s="18"/>
      <c r="E216" s="18"/>
      <c r="F216" s="18"/>
      <c r="G216" s="18"/>
      <c r="H216" s="18"/>
    </row>
    <row r="217" spans="1:23" ht="16.5" customHeight="1">
      <c r="B217" s="85" t="str">
        <f t="shared" ref="B217:H217" si="6">UPPER(TEXT(B218,"dddd"))</f>
        <v>MONDAY</v>
      </c>
      <c r="C217" s="86" t="str">
        <f t="shared" si="6"/>
        <v>TUESDAY</v>
      </c>
      <c r="D217" s="85" t="str">
        <f t="shared" si="6"/>
        <v>WEDNESDAY</v>
      </c>
      <c r="E217" s="86" t="str">
        <f t="shared" si="6"/>
        <v>THURSDAY</v>
      </c>
      <c r="F217" s="85" t="str">
        <f t="shared" si="6"/>
        <v>FRIDAY</v>
      </c>
      <c r="G217" s="86" t="str">
        <f t="shared" si="6"/>
        <v>SATURDAY</v>
      </c>
      <c r="H217" s="85" t="str">
        <f t="shared" si="6"/>
        <v>SUNDAY</v>
      </c>
    </row>
    <row r="218" spans="1:23" ht="16.5" customHeight="1">
      <c r="B218" s="120">
        <f t="array" ref="B218:H218">Días+1+DATE(Calendario7Año,Calendario7MesOpción,1)-WEEKDAY(DATE(Calendario7Año,Calendario7MesOpción,1),DíaDeLaSemanaOpción)</f>
        <v>44739</v>
      </c>
      <c r="C218" s="120">
        <v>44740</v>
      </c>
      <c r="D218" s="120">
        <v>44741</v>
      </c>
      <c r="E218" s="120">
        <v>44742</v>
      </c>
      <c r="F218" s="121">
        <v>44743</v>
      </c>
      <c r="G218" s="121">
        <v>44744</v>
      </c>
      <c r="H218" s="121">
        <v>44745</v>
      </c>
    </row>
    <row r="219" spans="1:23" ht="16.5" customHeight="1">
      <c r="B219" s="88"/>
      <c r="C219" s="219" t="s">
        <v>203</v>
      </c>
      <c r="D219" s="220"/>
      <c r="E219" s="220"/>
      <c r="F219" s="220"/>
      <c r="G219" s="220"/>
      <c r="H219" s="221"/>
    </row>
    <row r="220" spans="1:23" ht="16.5" customHeight="1">
      <c r="B220" s="88"/>
      <c r="C220" s="88"/>
      <c r="D220" s="88"/>
      <c r="E220" s="300" t="s">
        <v>240</v>
      </c>
      <c r="F220" s="301"/>
      <c r="G220" s="350" t="s">
        <v>249</v>
      </c>
      <c r="H220" s="351"/>
    </row>
    <row r="221" spans="1:23" ht="16.5" customHeight="1">
      <c r="B221" s="88"/>
      <c r="C221" s="88"/>
      <c r="D221" s="88"/>
      <c r="E221" s="88"/>
      <c r="F221" s="93"/>
      <c r="G221" s="273" t="s">
        <v>114</v>
      </c>
      <c r="H221" s="274"/>
    </row>
    <row r="222" spans="1:23" ht="16.5" customHeight="1">
      <c r="B222" s="88"/>
      <c r="C222" s="88"/>
      <c r="D222" s="88"/>
      <c r="E222" s="88"/>
      <c r="F222" s="93"/>
      <c r="G222" s="396" t="s">
        <v>310</v>
      </c>
      <c r="H222" s="397"/>
    </row>
    <row r="223" spans="1:23" ht="16.5" customHeight="1">
      <c r="B223" s="88"/>
      <c r="C223" s="88"/>
      <c r="D223" s="88"/>
      <c r="E223" s="88"/>
      <c r="F223" s="93"/>
      <c r="G223" s="398"/>
      <c r="H223" s="399"/>
    </row>
    <row r="224" spans="1:23" ht="32.450000000000003" customHeight="1">
      <c r="B224" s="93"/>
      <c r="C224" s="93"/>
      <c r="D224" s="93"/>
      <c r="E224" s="93"/>
      <c r="F224" s="93"/>
      <c r="G224" s="197" t="s">
        <v>311</v>
      </c>
      <c r="H224" s="93"/>
    </row>
    <row r="225" spans="2:23" ht="16.5" customHeight="1">
      <c r="B225" s="121">
        <f t="array" ref="B225:H225">Días+8+DATE(Calendario7Año,Calendario7MesOpción,1)-WEEKDAY(DATE(Calendario7Año,Calendario7MesOpción,1),DíaDeLaSemanaOpción)</f>
        <v>44746</v>
      </c>
      <c r="C225" s="121">
        <v>44747</v>
      </c>
      <c r="D225" s="121">
        <v>44748</v>
      </c>
      <c r="E225" s="121">
        <v>44749</v>
      </c>
      <c r="F225" s="121">
        <v>44750</v>
      </c>
      <c r="G225" s="121">
        <v>44751</v>
      </c>
      <c r="H225" s="121">
        <v>44752</v>
      </c>
    </row>
    <row r="226" spans="2:23" ht="16.5" customHeight="1">
      <c r="B226" s="91"/>
      <c r="C226" s="305" t="s">
        <v>202</v>
      </c>
      <c r="D226" s="306"/>
      <c r="E226" s="306"/>
      <c r="F226" s="307"/>
      <c r="G226" s="346" t="s">
        <v>295</v>
      </c>
      <c r="H226" s="347"/>
    </row>
    <row r="227" spans="2:23" ht="16.5" customHeight="1">
      <c r="B227" s="88"/>
      <c r="C227" s="88"/>
      <c r="D227" s="88"/>
      <c r="E227" s="91"/>
      <c r="F227" s="91"/>
      <c r="G227" s="282" t="s">
        <v>309</v>
      </c>
      <c r="H227" s="283"/>
    </row>
    <row r="228" spans="2:23" ht="16.5" customHeight="1">
      <c r="B228" s="88"/>
      <c r="C228" s="88"/>
      <c r="D228" s="88"/>
      <c r="E228" s="88"/>
      <c r="F228" s="88"/>
      <c r="G228" s="217" t="s">
        <v>321</v>
      </c>
      <c r="H228" s="218"/>
    </row>
    <row r="229" spans="2:23" ht="16.5" customHeight="1">
      <c r="B229" s="88"/>
      <c r="C229" s="88"/>
      <c r="D229" s="88"/>
      <c r="E229" s="88"/>
      <c r="F229" s="88"/>
      <c r="G229" s="89"/>
      <c r="H229" s="93"/>
    </row>
    <row r="230" spans="2:23" ht="16.5" customHeight="1">
      <c r="B230" s="88"/>
      <c r="C230" s="88"/>
      <c r="D230" s="88"/>
      <c r="E230" s="88"/>
      <c r="F230" s="88"/>
      <c r="G230" s="93"/>
      <c r="H230" s="93"/>
    </row>
    <row r="231" spans="2:23" ht="16.5" customHeight="1">
      <c r="B231" s="121">
        <f t="array" ref="B231:H231">Días+15+DATE(Calendario7Año,Calendario7MesOpción,1)-WEEKDAY(DATE(Calendario7Año,Calendario7MesOpción,1),DíaDeLaSemanaOpción)</f>
        <v>44753</v>
      </c>
      <c r="C231" s="121">
        <v>44754</v>
      </c>
      <c r="D231" s="121">
        <v>44755</v>
      </c>
      <c r="E231" s="121">
        <v>44756</v>
      </c>
      <c r="F231" s="121">
        <v>44757</v>
      </c>
      <c r="G231" s="121">
        <v>44758</v>
      </c>
      <c r="H231" s="162">
        <v>44759</v>
      </c>
    </row>
    <row r="232" spans="2:23" ht="16.5" customHeight="1">
      <c r="B232" s="91"/>
      <c r="C232" s="91"/>
      <c r="D232" s="224" t="s">
        <v>239</v>
      </c>
      <c r="E232" s="340"/>
      <c r="F232" s="340"/>
      <c r="G232" s="341"/>
      <c r="H232" s="284" t="s">
        <v>312</v>
      </c>
    </row>
    <row r="233" spans="2:23" s="16" customFormat="1" ht="16.5" customHeight="1">
      <c r="B233" s="93"/>
      <c r="C233" s="93"/>
      <c r="D233" s="363" t="s">
        <v>291</v>
      </c>
      <c r="E233" s="364"/>
      <c r="F233" s="364"/>
      <c r="G233" s="365"/>
      <c r="H233" s="285"/>
      <c r="J233" s="12"/>
      <c r="K233" s="12"/>
      <c r="L233" s="12"/>
      <c r="M233" s="12"/>
      <c r="N233" s="12"/>
      <c r="O233" s="12"/>
      <c r="P233" s="12"/>
      <c r="Q233" s="12"/>
      <c r="R233" s="12"/>
      <c r="S233" s="12"/>
      <c r="T233" s="12"/>
      <c r="U233" s="12"/>
      <c r="V233" s="12"/>
      <c r="W233" s="12"/>
    </row>
    <row r="234" spans="2:23" ht="16.5" customHeight="1">
      <c r="B234" s="93"/>
      <c r="C234" s="93"/>
      <c r="D234" s="88"/>
      <c r="E234" s="88"/>
      <c r="F234" s="122"/>
      <c r="G234" s="212" t="s">
        <v>370</v>
      </c>
      <c r="H234" s="213"/>
      <c r="J234" s="23"/>
    </row>
    <row r="235" spans="2:23" ht="16.5" customHeight="1">
      <c r="B235" s="121">
        <f t="array" ref="B235:H235">Días+22+DATE(Calendario7Año,Calendario7MesOpción,1)-WEEKDAY(DATE(Calendario7Año,Calendario7MesOpción,1),DíaDeLaSemanaOpción)</f>
        <v>44760</v>
      </c>
      <c r="C235" s="121">
        <v>44761</v>
      </c>
      <c r="D235" s="121">
        <v>44762</v>
      </c>
      <c r="E235" s="121">
        <v>44763</v>
      </c>
      <c r="F235" s="121">
        <v>44764</v>
      </c>
      <c r="G235" s="143">
        <v>44765</v>
      </c>
      <c r="H235" s="143">
        <v>44766</v>
      </c>
    </row>
    <row r="236" spans="2:23" ht="16.5" customHeight="1">
      <c r="B236" s="88"/>
      <c r="C236" s="88"/>
      <c r="D236" s="219" t="s">
        <v>292</v>
      </c>
      <c r="E236" s="220"/>
      <c r="F236" s="220"/>
      <c r="G236" s="220"/>
      <c r="H236" s="221"/>
    </row>
    <row r="237" spans="2:23" s="16" customFormat="1" ht="16.5" customHeight="1">
      <c r="B237" s="88"/>
      <c r="C237" s="88"/>
      <c r="D237" s="88"/>
      <c r="E237" s="90"/>
      <c r="F237" s="90"/>
      <c r="G237" s="90"/>
      <c r="H237" s="175"/>
      <c r="J237" s="12"/>
      <c r="K237" s="12"/>
      <c r="L237" s="12"/>
      <c r="Q237" s="12"/>
      <c r="R237" s="12"/>
      <c r="S237" s="12"/>
      <c r="T237" s="12"/>
      <c r="U237" s="12"/>
      <c r="V237" s="12"/>
    </row>
    <row r="238" spans="2:23" s="16" customFormat="1" ht="16.5" customHeight="1">
      <c r="B238" s="90"/>
      <c r="C238" s="90"/>
      <c r="D238" s="90"/>
      <c r="E238" s="90"/>
      <c r="F238" s="90"/>
      <c r="G238" s="342" t="s">
        <v>278</v>
      </c>
      <c r="H238" s="343"/>
      <c r="J238" s="23"/>
      <c r="K238" s="12"/>
      <c r="L238" s="12"/>
      <c r="M238" s="12"/>
      <c r="N238" s="12"/>
      <c r="O238" s="12"/>
      <c r="P238" s="12"/>
      <c r="Q238" s="12"/>
      <c r="R238" s="12"/>
      <c r="S238" s="12"/>
      <c r="T238" s="12"/>
      <c r="U238" s="12"/>
      <c r="V238" s="12"/>
    </row>
    <row r="239" spans="2:23" s="16" customFormat="1" ht="16.5" customHeight="1">
      <c r="B239" s="88"/>
      <c r="C239" s="88"/>
      <c r="D239" s="88"/>
      <c r="E239" s="90"/>
      <c r="F239" s="90"/>
      <c r="G239" s="164"/>
      <c r="H239" s="164"/>
      <c r="K239" s="12"/>
      <c r="L239" s="12"/>
      <c r="M239" s="12"/>
      <c r="N239" s="12"/>
      <c r="O239" s="12"/>
      <c r="P239" s="12"/>
      <c r="Q239" s="12"/>
      <c r="R239" s="12"/>
      <c r="S239" s="12"/>
      <c r="T239" s="12"/>
      <c r="U239" s="12"/>
      <c r="V239" s="12"/>
      <c r="W239" s="12"/>
    </row>
    <row r="240" spans="2:23" s="16" customFormat="1" ht="16.5" customHeight="1">
      <c r="B240" s="88"/>
      <c r="C240" s="88"/>
      <c r="D240" s="88"/>
      <c r="E240" s="90"/>
      <c r="F240" s="90"/>
      <c r="G240" s="90"/>
      <c r="H240" s="93"/>
      <c r="N240" s="12"/>
      <c r="O240" s="12"/>
      <c r="P240" s="12"/>
      <c r="Q240" s="12"/>
      <c r="R240" s="12"/>
      <c r="S240" s="12"/>
      <c r="T240" s="12"/>
      <c r="U240" s="12"/>
      <c r="V240" s="12"/>
      <c r="W240" s="12"/>
    </row>
    <row r="241" spans="1:23" ht="16.5" customHeight="1">
      <c r="B241" s="88"/>
      <c r="C241" s="88"/>
      <c r="D241" s="88"/>
      <c r="E241" s="93"/>
      <c r="F241" s="93"/>
      <c r="G241" s="101"/>
      <c r="H241" s="101"/>
    </row>
    <row r="242" spans="1:23" ht="16.5" customHeight="1">
      <c r="B242" s="121">
        <f t="array" ref="B242:H242">Días+29+DATE(Calendario7Año,Calendario7MesOpción,1)-WEEKDAY(DATE(Calendario7Año,Calendario7MesOpción,1),DíaDeLaSemanaOpción)</f>
        <v>44767</v>
      </c>
      <c r="C242" s="121">
        <v>44768</v>
      </c>
      <c r="D242" s="121">
        <v>44769</v>
      </c>
      <c r="E242" s="121">
        <v>44770</v>
      </c>
      <c r="F242" s="121">
        <v>44771</v>
      </c>
      <c r="G242" s="121">
        <v>44772</v>
      </c>
      <c r="H242" s="135">
        <v>44773</v>
      </c>
    </row>
    <row r="243" spans="1:23" ht="16.5" customHeight="1">
      <c r="B243" s="290" t="s">
        <v>226</v>
      </c>
      <c r="C243" s="291"/>
      <c r="D243" s="292"/>
      <c r="E243" s="292"/>
      <c r="F243" s="292"/>
      <c r="G243" s="293"/>
      <c r="H243" s="187" t="s">
        <v>313</v>
      </c>
    </row>
    <row r="244" spans="1:23" ht="16.5" customHeight="1">
      <c r="B244" s="88"/>
      <c r="C244" s="122"/>
      <c r="D244" s="163"/>
      <c r="E244" s="163"/>
      <c r="F244" s="291" t="s">
        <v>225</v>
      </c>
      <c r="G244" s="291"/>
      <c r="H244" s="358"/>
    </row>
    <row r="245" spans="1:23" ht="16.5" customHeight="1">
      <c r="B245" s="88"/>
      <c r="C245" s="122"/>
      <c r="D245" s="88"/>
      <c r="E245" s="88"/>
      <c r="F245" s="163"/>
      <c r="G245" s="352" t="s">
        <v>250</v>
      </c>
      <c r="H245" s="211"/>
    </row>
    <row r="246" spans="1:23" ht="16.5" customHeight="1">
      <c r="A246" s="22"/>
      <c r="B246" s="93"/>
      <c r="C246" s="125"/>
      <c r="D246" s="93"/>
      <c r="E246" s="93"/>
      <c r="F246" s="93"/>
      <c r="G246" s="373" t="s">
        <v>256</v>
      </c>
      <c r="H246" s="213"/>
    </row>
    <row r="247" spans="1:23" ht="16.5" customHeight="1">
      <c r="A247" s="22"/>
      <c r="B247" s="93"/>
      <c r="C247" s="176"/>
      <c r="D247" s="93"/>
      <c r="E247" s="93"/>
      <c r="F247" s="93"/>
      <c r="G247" s="359" t="s">
        <v>294</v>
      </c>
      <c r="H247" s="360"/>
    </row>
    <row r="248" spans="1:23" ht="16.5" customHeight="1">
      <c r="A248" s="22"/>
      <c r="B248" s="93"/>
      <c r="C248" s="176"/>
      <c r="D248" s="93"/>
      <c r="E248" s="93"/>
      <c r="F248" s="93"/>
      <c r="G248" s="361"/>
      <c r="H248" s="362"/>
    </row>
    <row r="249" spans="1:23" ht="16.5" customHeight="1">
      <c r="A249" s="22"/>
      <c r="B249" s="93"/>
      <c r="C249" s="176"/>
      <c r="D249" s="101"/>
      <c r="E249" s="101"/>
      <c r="F249" s="101"/>
      <c r="G249" s="410" t="s">
        <v>296</v>
      </c>
      <c r="H249" s="410"/>
    </row>
    <row r="250" spans="1:23" ht="16.5" customHeight="1">
      <c r="B250" s="157">
        <f t="array" ref="B250:C250">Días+36+DATE(Calendario7Año,Calendario7MesOpción,1)-WEEKDAY(DATE(Calendario7Año,Calendario7MesOpción,1),DíaDeLaSemanaOpción)</f>
        <v>44774</v>
      </c>
      <c r="C250" s="158">
        <v>44775</v>
      </c>
      <c r="D250" s="393" t="s">
        <v>1</v>
      </c>
      <c r="E250" s="393"/>
      <c r="F250" s="393"/>
      <c r="G250" s="324"/>
      <c r="H250" s="325"/>
    </row>
    <row r="251" spans="1:23" ht="16.5" customHeight="1">
      <c r="B251" s="310" t="s">
        <v>297</v>
      </c>
      <c r="C251" s="312"/>
      <c r="D251" s="159"/>
      <c r="E251" s="159"/>
      <c r="F251" s="159"/>
      <c r="G251" s="159"/>
      <c r="H251" s="160"/>
    </row>
    <row r="252" spans="1:23" ht="16.5" customHeight="1">
      <c r="A252" s="22"/>
      <c r="B252" s="369"/>
      <c r="C252" s="370"/>
      <c r="D252" s="366"/>
      <c r="E252" s="366"/>
      <c r="F252" s="366"/>
      <c r="G252" s="366"/>
      <c r="H252" s="367"/>
    </row>
    <row r="253" spans="1:23" ht="54" customHeight="1">
      <c r="A253" s="18"/>
      <c r="B253" s="79">
        <f>YEAR(DATE(Calendario7Año,Calendario7MesOpción+1,1))</f>
        <v>2022</v>
      </c>
      <c r="C253" s="80" t="s">
        <v>26</v>
      </c>
      <c r="D253" s="18"/>
      <c r="E253" s="18"/>
      <c r="F253" s="18"/>
      <c r="G253" s="18"/>
      <c r="H253" s="18"/>
    </row>
    <row r="254" spans="1:23" ht="16.5" customHeight="1">
      <c r="B254" s="85" t="str">
        <f t="shared" ref="B254:H254" si="7">UPPER(TEXT(B255,"dddd"))</f>
        <v>MONDAY</v>
      </c>
      <c r="C254" s="86" t="str">
        <f t="shared" si="7"/>
        <v>TUESDAY</v>
      </c>
      <c r="D254" s="85" t="str">
        <f t="shared" si="7"/>
        <v>WEDNESDAY</v>
      </c>
      <c r="E254" s="86" t="str">
        <f t="shared" si="7"/>
        <v>THURSDAY</v>
      </c>
      <c r="F254" s="85" t="str">
        <f t="shared" si="7"/>
        <v>FRIDAY</v>
      </c>
      <c r="G254" s="86" t="str">
        <f t="shared" si="7"/>
        <v>SATURDAY</v>
      </c>
      <c r="H254" s="85" t="str">
        <f t="shared" si="7"/>
        <v>SUNDAY</v>
      </c>
    </row>
    <row r="255" spans="1:23" ht="16.5" customHeight="1">
      <c r="B255" s="135">
        <f t="array" ref="B255:H255">Días+1+DATE(Calendario8Año,Calendario8MesOpción,1)-WEEKDAY(DATE(Calendario8Año,Calendario8MesOpción,1),DíaDeLaSemanaOpción)</f>
        <v>44774</v>
      </c>
      <c r="C255" s="135">
        <v>44775</v>
      </c>
      <c r="D255" s="135">
        <v>44776</v>
      </c>
      <c r="E255" s="135">
        <v>44777</v>
      </c>
      <c r="F255" s="135">
        <v>44778</v>
      </c>
      <c r="G255" s="135">
        <v>44779</v>
      </c>
      <c r="H255" s="121">
        <v>44780</v>
      </c>
    </row>
    <row r="256" spans="1:23" s="16" customFormat="1" ht="16.5" customHeight="1">
      <c r="A256" s="14"/>
      <c r="B256" s="116"/>
      <c r="C256" s="198"/>
      <c r="D256" s="116"/>
      <c r="E256" s="116"/>
      <c r="F256" s="116"/>
      <c r="G256" s="233" t="s">
        <v>251</v>
      </c>
      <c r="H256" s="234"/>
      <c r="J256" s="12"/>
      <c r="K256" s="12"/>
      <c r="L256" s="12"/>
      <c r="M256" s="12"/>
      <c r="N256" s="12"/>
      <c r="O256" s="12"/>
      <c r="P256" s="12"/>
      <c r="Q256" s="12"/>
      <c r="R256" s="12"/>
      <c r="S256" s="12"/>
      <c r="T256" s="12"/>
      <c r="U256" s="12"/>
      <c r="V256" s="12"/>
      <c r="W256" s="12"/>
    </row>
    <row r="257" spans="1:23" s="16" customFormat="1" ht="16.5" customHeight="1">
      <c r="A257" s="14"/>
      <c r="B257" s="165"/>
      <c r="C257" s="198"/>
      <c r="D257" s="165"/>
      <c r="E257" s="165"/>
      <c r="F257" s="165"/>
      <c r="G257" s="235"/>
      <c r="H257" s="236"/>
      <c r="J257" s="12"/>
      <c r="K257" s="12"/>
      <c r="L257" s="12"/>
      <c r="M257" s="12"/>
      <c r="N257" s="12"/>
      <c r="O257" s="12"/>
      <c r="P257" s="12"/>
      <c r="Q257" s="12"/>
      <c r="R257" s="12"/>
      <c r="S257" s="12"/>
      <c r="T257" s="12"/>
      <c r="U257" s="12"/>
      <c r="V257" s="12"/>
      <c r="W257" s="12"/>
    </row>
    <row r="258" spans="1:23" s="16" customFormat="1" ht="16.5" customHeight="1">
      <c r="A258" s="14"/>
      <c r="B258" s="290" t="s">
        <v>225</v>
      </c>
      <c r="C258" s="291"/>
      <c r="D258" s="291"/>
      <c r="E258" s="291"/>
      <c r="F258" s="291"/>
      <c r="G258" s="371"/>
      <c r="H258" s="90"/>
      <c r="J258" s="12"/>
      <c r="K258" s="12"/>
      <c r="L258" s="12"/>
      <c r="M258" s="12"/>
      <c r="N258" s="12"/>
      <c r="O258" s="12"/>
      <c r="P258" s="12"/>
      <c r="Q258" s="12"/>
      <c r="R258" s="12"/>
      <c r="S258" s="12"/>
      <c r="T258" s="12"/>
      <c r="U258" s="12"/>
      <c r="V258" s="12"/>
      <c r="W258" s="12"/>
    </row>
    <row r="259" spans="1:23" s="16" customFormat="1" ht="16.5" customHeight="1">
      <c r="A259" s="14"/>
      <c r="B259" s="310" t="s">
        <v>296</v>
      </c>
      <c r="C259" s="311"/>
      <c r="D259" s="311"/>
      <c r="E259" s="311"/>
      <c r="F259" s="311"/>
      <c r="G259" s="312"/>
      <c r="H259" s="88"/>
      <c r="J259" s="12"/>
      <c r="K259" s="12"/>
      <c r="L259" s="12"/>
      <c r="M259" s="12"/>
      <c r="N259" s="12"/>
      <c r="O259" s="12"/>
      <c r="P259" s="12"/>
      <c r="Q259" s="12"/>
      <c r="R259" s="12"/>
      <c r="S259" s="12"/>
      <c r="T259" s="12"/>
      <c r="U259" s="12"/>
      <c r="V259" s="12"/>
      <c r="W259" s="12"/>
    </row>
    <row r="260" spans="1:23" s="16" customFormat="1" ht="16.5" customHeight="1">
      <c r="A260" s="14"/>
      <c r="B260" s="88"/>
      <c r="C260" s="88"/>
      <c r="D260" s="88"/>
      <c r="E260" s="88"/>
      <c r="F260" s="88"/>
      <c r="G260" s="88"/>
      <c r="H260" s="88"/>
      <c r="I260" s="16" t="s">
        <v>270</v>
      </c>
      <c r="J260" s="23"/>
      <c r="K260" s="12"/>
      <c r="L260" s="12"/>
      <c r="M260" s="12"/>
      <c r="N260" s="12"/>
      <c r="O260" s="12"/>
      <c r="P260" s="12"/>
      <c r="Q260" s="12"/>
      <c r="R260" s="12"/>
      <c r="S260" s="12"/>
      <c r="T260" s="12"/>
      <c r="U260" s="12"/>
      <c r="V260" s="12"/>
      <c r="W260" s="12"/>
    </row>
    <row r="261" spans="1:23" ht="16.5" customHeight="1">
      <c r="A261" s="22"/>
      <c r="B261" s="93"/>
      <c r="C261" s="93"/>
      <c r="D261" s="93"/>
      <c r="E261" s="93"/>
      <c r="F261" s="93"/>
      <c r="G261" s="93"/>
      <c r="H261" s="93"/>
    </row>
    <row r="262" spans="1:23" ht="16.5" customHeight="1">
      <c r="B262" s="121">
        <f t="array" ref="B262:H262">Días+8+DATE(Calendario8Año,Calendario8MesOpción,1)-WEEKDAY(DATE(Calendario8Año,Calendario8MesOpción,1),DíaDeLaSemanaOpción)</f>
        <v>44781</v>
      </c>
      <c r="C262" s="121">
        <v>44782</v>
      </c>
      <c r="D262" s="121">
        <v>44783</v>
      </c>
      <c r="E262" s="121">
        <v>44784</v>
      </c>
      <c r="F262" s="121">
        <v>44785</v>
      </c>
      <c r="G262" s="121">
        <v>44786</v>
      </c>
      <c r="H262" s="121">
        <v>44787</v>
      </c>
    </row>
    <row r="263" spans="1:23" ht="16.5" customHeight="1">
      <c r="B263" s="88"/>
      <c r="C263" s="88"/>
      <c r="D263" s="88"/>
      <c r="E263" s="219" t="s">
        <v>290</v>
      </c>
      <c r="F263" s="220"/>
      <c r="G263" s="220"/>
      <c r="H263" s="221"/>
    </row>
    <row r="264" spans="1:23" ht="16.5" customHeight="1">
      <c r="B264" s="90"/>
      <c r="C264" s="90"/>
      <c r="D264" s="90"/>
      <c r="E264" s="90"/>
      <c r="F264" s="90"/>
      <c r="G264" s="250" t="s">
        <v>252</v>
      </c>
      <c r="H264" s="251"/>
    </row>
    <row r="265" spans="1:23" ht="16.5" customHeight="1">
      <c r="B265" s="88"/>
      <c r="C265" s="90"/>
      <c r="D265" s="90"/>
      <c r="E265" s="90"/>
      <c r="F265" s="90"/>
      <c r="G265" s="90"/>
      <c r="H265" s="90"/>
      <c r="I265" s="16" t="s">
        <v>270</v>
      </c>
      <c r="J265" s="23"/>
    </row>
    <row r="266" spans="1:23" ht="16.5" customHeight="1">
      <c r="B266" s="93"/>
      <c r="C266" s="93"/>
      <c r="D266" s="93"/>
      <c r="E266" s="93"/>
      <c r="F266" s="93"/>
      <c r="G266" s="93"/>
      <c r="H266" s="93"/>
    </row>
    <row r="267" spans="1:23" ht="16.5" customHeight="1">
      <c r="B267" s="121">
        <f t="array" ref="B267:H267">Días+15+DATE(Calendario8Año,Calendario8MesOpción,1)-WEEKDAY(DATE(Calendario8Año,Calendario8MesOpción,1),DíaDeLaSemanaOpción)</f>
        <v>44788</v>
      </c>
      <c r="C267" s="121">
        <v>44789</v>
      </c>
      <c r="D267" s="121">
        <v>44790</v>
      </c>
      <c r="E267" s="121">
        <v>44791</v>
      </c>
      <c r="F267" s="121">
        <v>44792</v>
      </c>
      <c r="G267" s="121">
        <v>44793</v>
      </c>
      <c r="H267" s="121">
        <v>44794</v>
      </c>
    </row>
    <row r="268" spans="1:23" ht="16.5" customHeight="1">
      <c r="B268" s="284" t="s">
        <v>348</v>
      </c>
      <c r="C268" s="284" t="s">
        <v>254</v>
      </c>
      <c r="D268" s="212" t="s">
        <v>253</v>
      </c>
      <c r="E268" s="213"/>
      <c r="F268" s="348" t="s">
        <v>280</v>
      </c>
      <c r="G268" s="374"/>
      <c r="H268" s="349"/>
      <c r="J268" s="23"/>
    </row>
    <row r="269" spans="1:23" s="16" customFormat="1" ht="16.5" customHeight="1">
      <c r="A269" s="14"/>
      <c r="B269" s="285"/>
      <c r="C269" s="353"/>
      <c r="D269" s="92"/>
      <c r="E269" s="88"/>
      <c r="F269" s="88"/>
      <c r="G269" s="88"/>
      <c r="H269" s="88"/>
      <c r="J269" s="12"/>
      <c r="K269" s="12"/>
      <c r="L269" s="12"/>
      <c r="M269" s="12"/>
      <c r="N269" s="12"/>
      <c r="O269" s="12"/>
      <c r="P269" s="12"/>
      <c r="Q269" s="12"/>
      <c r="R269" s="12"/>
      <c r="S269" s="12"/>
      <c r="T269" s="12"/>
      <c r="U269" s="12"/>
      <c r="V269" s="12"/>
      <c r="W269" s="12"/>
    </row>
    <row r="270" spans="1:23" ht="16.5" customHeight="1">
      <c r="B270" s="93"/>
      <c r="C270" s="285"/>
      <c r="D270" s="93"/>
      <c r="E270" s="93"/>
      <c r="F270" s="93"/>
      <c r="G270" s="93"/>
      <c r="H270" s="93"/>
    </row>
    <row r="271" spans="1:23" ht="16.5" customHeight="1">
      <c r="B271" s="121">
        <f t="array" ref="B271:H271">Días+22+DATE(Calendario8Año,Calendario8MesOpción,1)-WEEKDAY(DATE(Calendario8Año,Calendario8MesOpción,1),DíaDeLaSemanaOpción)</f>
        <v>44795</v>
      </c>
      <c r="C271" s="121">
        <v>44796</v>
      </c>
      <c r="D271" s="121">
        <v>44797</v>
      </c>
      <c r="E271" s="121">
        <v>44798</v>
      </c>
      <c r="F271" s="121">
        <v>44799</v>
      </c>
      <c r="G271" s="121">
        <v>44800</v>
      </c>
      <c r="H271" s="121">
        <v>44801</v>
      </c>
    </row>
    <row r="272" spans="1:23" ht="16.5" customHeight="1">
      <c r="B272" s="88"/>
      <c r="C272" s="88"/>
      <c r="D272" s="219" t="s">
        <v>293</v>
      </c>
      <c r="E272" s="220"/>
      <c r="F272" s="220"/>
      <c r="G272" s="220"/>
      <c r="H272" s="221"/>
    </row>
    <row r="273" spans="1:8" ht="16.5" customHeight="1">
      <c r="A273" s="22"/>
      <c r="B273" s="88"/>
      <c r="C273" s="88"/>
      <c r="D273" s="91"/>
      <c r="E273" s="91"/>
      <c r="F273" s="354"/>
      <c r="G273" s="355"/>
      <c r="H273" s="356"/>
    </row>
    <row r="274" spans="1:8" ht="16.5" customHeight="1">
      <c r="A274" s="22"/>
      <c r="B274" s="88"/>
      <c r="C274" s="88"/>
      <c r="D274" s="88"/>
      <c r="E274" s="91"/>
      <c r="F274" s="114"/>
      <c r="G274" s="368" t="s">
        <v>116</v>
      </c>
      <c r="H274" s="249"/>
    </row>
    <row r="275" spans="1:8" ht="16.5" customHeight="1">
      <c r="B275" s="93"/>
      <c r="C275" s="93"/>
      <c r="D275" s="93"/>
      <c r="E275" s="93"/>
      <c r="F275" s="161"/>
      <c r="G275" s="222" t="s">
        <v>336</v>
      </c>
      <c r="H275" s="223"/>
    </row>
    <row r="276" spans="1:8" ht="16.5" customHeight="1">
      <c r="B276" s="121">
        <f t="array" ref="B276:H276">Días+29+DATE(Calendario8Año,Calendario8MesOpción,1)-WEEKDAY(DATE(Calendario8Año,Calendario8MesOpción,1),DíaDeLaSemanaOpción)</f>
        <v>44802</v>
      </c>
      <c r="C276" s="121">
        <v>44803</v>
      </c>
      <c r="D276" s="121">
        <v>44804</v>
      </c>
      <c r="E276" s="146">
        <v>44805</v>
      </c>
      <c r="F276" s="146">
        <v>44806</v>
      </c>
      <c r="G276" s="146">
        <v>44807</v>
      </c>
      <c r="H276" s="146">
        <v>44808</v>
      </c>
    </row>
    <row r="277" spans="1:8" ht="16.5" customHeight="1">
      <c r="A277" s="22"/>
      <c r="B277" s="88"/>
      <c r="C277" s="88"/>
      <c r="D277" s="88"/>
      <c r="E277" s="90"/>
      <c r="F277" s="90"/>
      <c r="G277" s="90"/>
      <c r="H277" s="90"/>
    </row>
    <row r="278" spans="1:8" ht="16.5" customHeight="1">
      <c r="A278" s="22"/>
      <c r="B278" s="88"/>
      <c r="C278" s="88"/>
      <c r="D278" s="92"/>
      <c r="E278" s="88"/>
      <c r="F278" s="88"/>
      <c r="G278" s="100"/>
      <c r="H278" s="100"/>
    </row>
    <row r="279" spans="1:8" ht="16.5" customHeight="1">
      <c r="B279" s="93"/>
      <c r="C279" s="93"/>
      <c r="D279" s="101"/>
      <c r="E279" s="101"/>
      <c r="F279" s="101"/>
      <c r="G279" s="102"/>
      <c r="H279" s="103"/>
    </row>
    <row r="280" spans="1:8" ht="16.5" customHeight="1">
      <c r="A280" s="22"/>
      <c r="B280" s="146">
        <f t="array" ref="B280:C280">Días+36+DATE(Calendario8Año,Calendario8MesOpción,1)-WEEKDAY(DATE(Calendario8Año,Calendario8MesOpción,1),DíaDeLaSemanaOpción)</f>
        <v>44809</v>
      </c>
      <c r="C280" s="146">
        <v>44810</v>
      </c>
      <c r="D280" s="323" t="s">
        <v>1</v>
      </c>
      <c r="E280" s="324"/>
      <c r="F280" s="324"/>
      <c r="G280" s="324"/>
      <c r="H280" s="325"/>
    </row>
    <row r="281" spans="1:8" ht="16.5" customHeight="1">
      <c r="A281" s="22"/>
      <c r="B281" s="90"/>
      <c r="C281" s="90"/>
      <c r="D281" s="136"/>
      <c r="E281" s="137"/>
      <c r="F281" s="137"/>
      <c r="G281" s="137"/>
      <c r="H281" s="138"/>
    </row>
    <row r="282" spans="1:8" ht="16.5" customHeight="1">
      <c r="B282" s="101"/>
      <c r="C282" s="101"/>
      <c r="D282" s="270"/>
      <c r="E282" s="271"/>
      <c r="F282" s="271"/>
      <c r="G282" s="271"/>
      <c r="H282" s="272"/>
    </row>
    <row r="283" spans="1:8" ht="54" customHeight="1">
      <c r="A283" s="15"/>
      <c r="B283" s="79">
        <f>YEAR(DATE(Calendario8Año,Calendario8MesOpción+1,1))</f>
        <v>2022</v>
      </c>
      <c r="C283" s="81" t="s">
        <v>27</v>
      </c>
      <c r="D283" s="18"/>
      <c r="E283" s="18"/>
      <c r="F283" s="18"/>
      <c r="G283" s="18"/>
      <c r="H283" s="18"/>
    </row>
    <row r="284" spans="1:8" ht="16.5" customHeight="1">
      <c r="B284" s="85" t="str">
        <f t="shared" ref="B284:H284" si="8">UPPER(TEXT(B285,"dddd"))</f>
        <v>MONDAY</v>
      </c>
      <c r="C284" s="86" t="str">
        <f t="shared" si="8"/>
        <v>TUESDAY</v>
      </c>
      <c r="D284" s="85" t="str">
        <f t="shared" si="8"/>
        <v>WEDNESDAY</v>
      </c>
      <c r="E284" s="86" t="str">
        <f t="shared" si="8"/>
        <v>THURSDAY</v>
      </c>
      <c r="F284" s="85" t="str">
        <f t="shared" si="8"/>
        <v>FRIDAY</v>
      </c>
      <c r="G284" s="86" t="str">
        <f t="shared" si="8"/>
        <v>SATURDAY</v>
      </c>
      <c r="H284" s="85" t="str">
        <f t="shared" si="8"/>
        <v>SUNDAY</v>
      </c>
    </row>
    <row r="285" spans="1:8" ht="16.5" customHeight="1">
      <c r="B285" s="146">
        <f t="array" ref="B285:H285">Días+1+DATE(Calendario9Año,Calendario9MesOpción,1)-WEEKDAY(DATE(Calendario9Año,Calendario9MesOpción,1),DíaDeLaSemanaOpción)</f>
        <v>44802</v>
      </c>
      <c r="C285" s="146">
        <v>44803</v>
      </c>
      <c r="D285" s="146">
        <v>44804</v>
      </c>
      <c r="E285" s="121">
        <v>44805</v>
      </c>
      <c r="F285" s="121">
        <v>44806</v>
      </c>
      <c r="G285" s="121">
        <v>44807</v>
      </c>
      <c r="H285" s="121">
        <v>44808</v>
      </c>
    </row>
    <row r="286" spans="1:8" ht="16.5" customHeight="1">
      <c r="B286" s="90"/>
      <c r="C286" s="90"/>
      <c r="D286" s="93"/>
      <c r="E286" s="214" t="s">
        <v>216</v>
      </c>
      <c r="F286" s="215"/>
      <c r="G286" s="215"/>
      <c r="H286" s="216"/>
    </row>
    <row r="287" spans="1:8" ht="16.5" customHeight="1">
      <c r="B287" s="93"/>
      <c r="C287" s="93"/>
      <c r="D287" s="93"/>
      <c r="E287" s="93"/>
      <c r="F287" s="93"/>
      <c r="G287" s="298" t="s">
        <v>115</v>
      </c>
      <c r="H287" s="299"/>
    </row>
    <row r="288" spans="1:8" ht="16.5" customHeight="1">
      <c r="B288" s="93"/>
      <c r="C288" s="93"/>
      <c r="D288" s="93"/>
      <c r="E288" s="93"/>
      <c r="F288" s="93"/>
      <c r="G288" s="273" t="s">
        <v>116</v>
      </c>
      <c r="H288" s="274"/>
    </row>
    <row r="289" spans="1:23" ht="16.5" customHeight="1">
      <c r="B289" s="93"/>
      <c r="C289" s="93"/>
      <c r="D289" s="93"/>
      <c r="E289" s="93"/>
      <c r="F289" s="93"/>
      <c r="G289" s="224" t="s">
        <v>320</v>
      </c>
      <c r="H289" s="225"/>
    </row>
    <row r="290" spans="1:23" ht="16.5" customHeight="1">
      <c r="B290" s="93"/>
      <c r="C290" s="93"/>
      <c r="D290" s="93"/>
      <c r="E290" s="93"/>
      <c r="F290" s="93"/>
      <c r="G290" s="88"/>
      <c r="H290" s="88"/>
    </row>
    <row r="291" spans="1:23" ht="16.5" customHeight="1">
      <c r="B291" s="93"/>
      <c r="C291" s="93"/>
      <c r="D291" s="93"/>
      <c r="E291" s="93"/>
      <c r="F291" s="93"/>
      <c r="G291" s="93"/>
      <c r="H291" s="93"/>
    </row>
    <row r="292" spans="1:23" ht="16.5" customHeight="1">
      <c r="B292" s="121">
        <f t="array" ref="B292:H292">Días+8+DATE(Calendario9Año,Calendario9MesOpción,1)-WEEKDAY(DATE(Calendario9Año,Calendario9MesOpción,1),DíaDeLaSemanaOpción)</f>
        <v>44809</v>
      </c>
      <c r="C292" s="121">
        <v>44810</v>
      </c>
      <c r="D292" s="121">
        <v>44811</v>
      </c>
      <c r="E292" s="121">
        <v>44812</v>
      </c>
      <c r="F292" s="121">
        <v>44813</v>
      </c>
      <c r="G292" s="121">
        <v>44814</v>
      </c>
      <c r="H292" s="121">
        <v>44815</v>
      </c>
      <c r="K292" s="22"/>
    </row>
    <row r="293" spans="1:23" ht="16.5" customHeight="1">
      <c r="B293" s="188"/>
      <c r="C293" s="188"/>
      <c r="D293" s="188"/>
      <c r="E293" s="189"/>
      <c r="F293" s="214" t="s">
        <v>316</v>
      </c>
      <c r="G293" s="215"/>
      <c r="H293" s="216"/>
      <c r="K293" s="22"/>
    </row>
    <row r="294" spans="1:23" s="16" customFormat="1" ht="16.5" customHeight="1">
      <c r="A294" s="14"/>
      <c r="B294" s="93"/>
      <c r="C294" s="93"/>
      <c r="D294" s="93"/>
      <c r="E294" s="228" t="s">
        <v>223</v>
      </c>
      <c r="F294" s="229"/>
      <c r="G294" s="229"/>
      <c r="H294" s="230"/>
      <c r="J294" s="23"/>
      <c r="K294" s="12"/>
      <c r="L294" s="12"/>
      <c r="M294" s="12"/>
      <c r="N294" s="12"/>
      <c r="O294" s="12"/>
      <c r="P294" s="12"/>
      <c r="Q294" s="12"/>
      <c r="R294" s="12"/>
      <c r="S294" s="12"/>
      <c r="T294" s="12"/>
      <c r="U294" s="12"/>
      <c r="V294" s="12"/>
      <c r="W294" s="12"/>
    </row>
    <row r="295" spans="1:23" s="16" customFormat="1" ht="16.5" customHeight="1">
      <c r="A295" s="14"/>
      <c r="B295" s="93"/>
      <c r="C295" s="93"/>
      <c r="D295" s="93"/>
      <c r="E295" s="142"/>
      <c r="F295" s="176"/>
      <c r="G295" s="222" t="s">
        <v>319</v>
      </c>
      <c r="H295" s="223"/>
      <c r="J295" s="23"/>
      <c r="K295" s="12"/>
      <c r="L295" s="12"/>
      <c r="M295" s="12"/>
      <c r="N295" s="12"/>
      <c r="O295" s="12"/>
      <c r="P295" s="12"/>
      <c r="Q295" s="12"/>
      <c r="R295" s="12"/>
      <c r="S295" s="12"/>
      <c r="T295" s="12"/>
      <c r="U295" s="12"/>
      <c r="V295" s="12"/>
      <c r="W295" s="12"/>
    </row>
    <row r="296" spans="1:23" s="16" customFormat="1" ht="16.5" customHeight="1">
      <c r="A296" s="14"/>
      <c r="B296" s="94"/>
      <c r="C296" s="94"/>
      <c r="D296" s="94"/>
      <c r="E296" s="94"/>
      <c r="F296" s="186"/>
      <c r="G296" s="353" t="s">
        <v>255</v>
      </c>
      <c r="H296" s="88"/>
      <c r="J296" s="12"/>
      <c r="K296" s="12"/>
      <c r="L296" s="12"/>
      <c r="M296" s="12"/>
      <c r="N296" s="12"/>
      <c r="O296" s="12"/>
      <c r="P296" s="12"/>
      <c r="Q296" s="12"/>
      <c r="R296" s="12"/>
      <c r="S296" s="12"/>
      <c r="T296" s="12"/>
      <c r="U296" s="12"/>
      <c r="V296" s="12"/>
      <c r="W296" s="12"/>
    </row>
    <row r="297" spans="1:23" ht="16.5" customHeight="1">
      <c r="A297" s="22"/>
      <c r="B297" s="93"/>
      <c r="C297" s="93"/>
      <c r="D297" s="93"/>
      <c r="E297" s="93"/>
      <c r="F297" s="129"/>
      <c r="G297" s="353"/>
      <c r="H297" s="93"/>
    </row>
    <row r="298" spans="1:23" ht="16.5" customHeight="1">
      <c r="A298" s="22"/>
      <c r="B298" s="93"/>
      <c r="C298" s="93"/>
      <c r="D298" s="93"/>
      <c r="E298" s="93"/>
      <c r="F298" s="129"/>
      <c r="G298" s="353"/>
      <c r="H298" s="93"/>
    </row>
    <row r="299" spans="1:23" ht="16.5" customHeight="1">
      <c r="A299" s="22"/>
      <c r="B299" s="93"/>
      <c r="C299" s="93"/>
      <c r="D299" s="93"/>
      <c r="E299" s="101"/>
      <c r="F299" s="129"/>
      <c r="G299" s="353"/>
      <c r="H299" s="93"/>
    </row>
    <row r="300" spans="1:23" ht="16.5" customHeight="1">
      <c r="B300" s="121">
        <f t="array" ref="B300:H300">Días+15+DATE(Calendario9Año,Calendario9MesOpción,1)-WEEKDAY(DATE(Calendario9Año,Calendario9MesOpción,1),DíaDeLaSemanaOpción)</f>
        <v>44816</v>
      </c>
      <c r="C300" s="121">
        <v>44817</v>
      </c>
      <c r="D300" s="121">
        <v>44818</v>
      </c>
      <c r="E300" s="121">
        <v>44819</v>
      </c>
      <c r="F300" s="121">
        <v>44820</v>
      </c>
      <c r="G300" s="121">
        <v>44821</v>
      </c>
      <c r="H300" s="121">
        <v>44822</v>
      </c>
    </row>
    <row r="301" spans="1:23" ht="16.5" customHeight="1">
      <c r="B301" s="88"/>
      <c r="C301" s="88"/>
      <c r="D301" s="88"/>
      <c r="E301" s="219" t="s">
        <v>318</v>
      </c>
      <c r="F301" s="220"/>
      <c r="G301" s="220"/>
      <c r="H301" s="221"/>
    </row>
    <row r="302" spans="1:23" ht="16.5" customHeight="1">
      <c r="B302" s="88"/>
      <c r="C302" s="88"/>
      <c r="D302" s="88"/>
      <c r="E302" s="305" t="s">
        <v>211</v>
      </c>
      <c r="F302" s="306"/>
      <c r="G302" s="306"/>
      <c r="H302" s="307"/>
    </row>
    <row r="303" spans="1:23" ht="16.5" customHeight="1">
      <c r="B303" s="88"/>
      <c r="C303" s="88"/>
      <c r="D303" s="88"/>
      <c r="E303" s="88"/>
      <c r="F303" s="88"/>
      <c r="G303" s="348" t="s">
        <v>243</v>
      </c>
      <c r="H303" s="349"/>
    </row>
    <row r="304" spans="1:23" ht="16.5" customHeight="1">
      <c r="B304" s="93"/>
      <c r="C304" s="93"/>
      <c r="D304" s="93"/>
      <c r="E304" s="93"/>
      <c r="F304" s="93"/>
      <c r="G304" s="280" t="s">
        <v>115</v>
      </c>
      <c r="H304" s="281"/>
    </row>
    <row r="305" spans="2:23" ht="16.5" customHeight="1">
      <c r="B305" s="93"/>
      <c r="C305" s="93"/>
      <c r="D305" s="93"/>
      <c r="E305" s="93"/>
      <c r="F305" s="93"/>
      <c r="G305" s="210" t="s">
        <v>350</v>
      </c>
      <c r="H305" s="211"/>
    </row>
    <row r="306" spans="2:23" ht="16.5" customHeight="1">
      <c r="B306" s="93"/>
      <c r="C306" s="93"/>
      <c r="D306" s="93"/>
      <c r="E306" s="93"/>
      <c r="F306" s="93"/>
      <c r="G306" s="233" t="s">
        <v>325</v>
      </c>
      <c r="H306" s="234"/>
    </row>
    <row r="307" spans="2:23" ht="16.5" customHeight="1">
      <c r="B307" s="93"/>
      <c r="C307" s="93"/>
      <c r="D307" s="93"/>
      <c r="E307" s="93"/>
      <c r="F307" s="93"/>
      <c r="G307" s="235"/>
      <c r="H307" s="236"/>
    </row>
    <row r="308" spans="2:23" ht="16.5" customHeight="1">
      <c r="B308" s="121">
        <f t="array" ref="B308:H308">Días+22+DATE(Calendario9Año,Calendario9MesOpción,1)-WEEKDAY(DATE(Calendario9Año,Calendario9MesOpción,1),DíaDeLaSemanaOpción)</f>
        <v>44823</v>
      </c>
      <c r="C308" s="121">
        <v>44824</v>
      </c>
      <c r="D308" s="121">
        <v>44825</v>
      </c>
      <c r="E308" s="121">
        <v>44826</v>
      </c>
      <c r="F308" s="121">
        <v>44827</v>
      </c>
      <c r="G308" s="121">
        <v>44828</v>
      </c>
      <c r="H308" s="121">
        <v>44829</v>
      </c>
    </row>
    <row r="309" spans="2:23" ht="16.5" customHeight="1">
      <c r="B309" s="52"/>
      <c r="C309" s="88"/>
      <c r="D309" s="88"/>
      <c r="E309" s="91"/>
      <c r="F309" s="91"/>
      <c r="G309" s="217" t="s">
        <v>317</v>
      </c>
      <c r="H309" s="218"/>
    </row>
    <row r="310" spans="2:23" ht="16.5" customHeight="1">
      <c r="B310" s="93"/>
      <c r="C310" s="93"/>
      <c r="D310" s="93"/>
      <c r="E310" s="92"/>
      <c r="F310" s="92"/>
      <c r="G310" s="237" t="s">
        <v>326</v>
      </c>
      <c r="H310" s="238"/>
    </row>
    <row r="311" spans="2:23" ht="16.5" customHeight="1">
      <c r="B311" s="93"/>
      <c r="C311" s="93"/>
      <c r="D311" s="93"/>
      <c r="E311" s="93"/>
      <c r="F311" s="93"/>
      <c r="G311" s="239" t="s">
        <v>327</v>
      </c>
      <c r="H311" s="92"/>
    </row>
    <row r="312" spans="2:23" ht="16.5" customHeight="1">
      <c r="B312" s="93"/>
      <c r="C312" s="93"/>
      <c r="D312" s="93"/>
      <c r="E312" s="93"/>
      <c r="F312" s="93"/>
      <c r="G312" s="240"/>
      <c r="H312" s="88"/>
    </row>
    <row r="313" spans="2:23" ht="16.5" customHeight="1">
      <c r="B313" s="93"/>
      <c r="C313" s="93"/>
      <c r="D313" s="93"/>
      <c r="E313" s="93"/>
      <c r="F313" s="93"/>
      <c r="G313" s="88"/>
      <c r="H313" s="88"/>
    </row>
    <row r="314" spans="2:23" ht="16.5" customHeight="1">
      <c r="B314" s="93"/>
      <c r="C314" s="93"/>
      <c r="D314" s="93"/>
      <c r="E314" s="93"/>
      <c r="F314" s="93"/>
      <c r="G314" s="93"/>
      <c r="H314" s="93"/>
    </row>
    <row r="315" spans="2:23" ht="16.5" customHeight="1">
      <c r="B315" s="121">
        <f t="array" ref="B315:H315">Días+29+DATE(Calendario9Año,Calendario9MesOpción,1)-WEEKDAY(DATE(Calendario9Año,Calendario9MesOpción,1),DíaDeLaSemanaOpción)</f>
        <v>44830</v>
      </c>
      <c r="C315" s="121">
        <v>44831</v>
      </c>
      <c r="D315" s="121">
        <v>44832</v>
      </c>
      <c r="E315" s="121">
        <v>44833</v>
      </c>
      <c r="F315" s="135">
        <v>44834</v>
      </c>
      <c r="G315" s="120">
        <v>44835</v>
      </c>
      <c r="H315" s="120">
        <v>44836</v>
      </c>
    </row>
    <row r="316" spans="2:23" ht="16.5" customHeight="1">
      <c r="B316" s="93"/>
      <c r="C316" s="93"/>
      <c r="D316" s="93"/>
      <c r="E316" s="93"/>
      <c r="F316" s="93"/>
      <c r="G316" s="92"/>
      <c r="H316" s="92"/>
    </row>
    <row r="317" spans="2:23" s="16" customFormat="1" ht="16.5" customHeight="1">
      <c r="B317" s="93"/>
      <c r="C317" s="93"/>
      <c r="D317" s="93"/>
      <c r="E317" s="93"/>
      <c r="F317" s="93"/>
      <c r="G317" s="88"/>
      <c r="H317" s="93"/>
      <c r="I317" s="14"/>
      <c r="J317" s="12"/>
      <c r="K317" s="12"/>
      <c r="L317" s="12"/>
      <c r="M317" s="12"/>
      <c r="N317" s="12"/>
      <c r="O317" s="12"/>
      <c r="P317" s="12"/>
      <c r="Q317" s="12"/>
      <c r="R317" s="12"/>
      <c r="S317" s="12"/>
      <c r="T317" s="12"/>
      <c r="U317" s="12"/>
      <c r="V317" s="12"/>
      <c r="W317" s="12"/>
    </row>
    <row r="318" spans="2:23" s="16" customFormat="1" ht="16.5" customHeight="1">
      <c r="B318" s="93"/>
      <c r="C318" s="93"/>
      <c r="D318" s="93"/>
      <c r="E318" s="93"/>
      <c r="F318" s="93"/>
      <c r="G318" s="88"/>
      <c r="H318" s="88"/>
      <c r="J318" s="12"/>
      <c r="K318" s="12"/>
      <c r="L318" s="12"/>
      <c r="M318" s="12"/>
      <c r="N318" s="12"/>
      <c r="O318" s="12"/>
      <c r="P318" s="12"/>
      <c r="Q318" s="12"/>
      <c r="R318" s="12"/>
      <c r="S318" s="12"/>
      <c r="T318" s="12"/>
      <c r="U318" s="12"/>
      <c r="V318" s="12"/>
      <c r="W318" s="12"/>
    </row>
    <row r="319" spans="2:23" ht="16.5" customHeight="1">
      <c r="B319" s="93"/>
      <c r="C319" s="93"/>
      <c r="D319" s="101"/>
      <c r="E319" s="101"/>
      <c r="F319" s="101"/>
      <c r="G319" s="104"/>
      <c r="H319" s="101"/>
    </row>
    <row r="320" spans="2:23" ht="16.5" customHeight="1">
      <c r="B320" s="120">
        <f t="array" ref="B320:C320">Días+36+DATE(Calendario9Año,Calendario9MesOpción,1)-WEEKDAY(DATE(Calendario9Año,Calendario9MesOpción,1),DíaDeLaSemanaOpción)</f>
        <v>44837</v>
      </c>
      <c r="C320" s="120">
        <v>44838</v>
      </c>
      <c r="D320" s="323" t="s">
        <v>1</v>
      </c>
      <c r="E320" s="324"/>
      <c r="F320" s="324"/>
      <c r="G320" s="324"/>
      <c r="H320" s="325"/>
    </row>
    <row r="321" spans="1:23" ht="16.5" customHeight="1">
      <c r="B321" s="88"/>
      <c r="C321" s="88"/>
      <c r="D321" s="326"/>
      <c r="E321" s="327"/>
      <c r="F321" s="327"/>
      <c r="G321" s="327"/>
      <c r="H321" s="328"/>
    </row>
    <row r="322" spans="1:23" ht="16.5" customHeight="1">
      <c r="B322" s="101"/>
      <c r="C322" s="101"/>
      <c r="D322" s="270"/>
      <c r="E322" s="271"/>
      <c r="F322" s="271"/>
      <c r="G322" s="271"/>
      <c r="H322" s="272"/>
    </row>
    <row r="323" spans="1:23" ht="54" customHeight="1">
      <c r="A323" s="15"/>
      <c r="B323" s="82">
        <f>YEAR(DATE(Calendario9Año,Calendario9MesOpción+1,1))</f>
        <v>2022</v>
      </c>
      <c r="C323" s="80" t="s">
        <v>28</v>
      </c>
      <c r="D323" s="18"/>
      <c r="E323" s="18"/>
      <c r="F323" s="18"/>
      <c r="G323" s="18"/>
      <c r="H323" s="18"/>
    </row>
    <row r="324" spans="1:23" ht="16.5" customHeight="1">
      <c r="B324" s="85" t="str">
        <f>UPPER(TEXT(B325,"dddd"))</f>
        <v>MONDAY</v>
      </c>
      <c r="C324" s="86" t="str">
        <f t="shared" ref="C324:H324" si="9">UPPER(TEXT(C325,"dddd"))</f>
        <v>TUESDAY</v>
      </c>
      <c r="D324" s="85" t="str">
        <f t="shared" si="9"/>
        <v>WEDNESDAY</v>
      </c>
      <c r="E324" s="86" t="str">
        <f t="shared" si="9"/>
        <v>THURSDAY</v>
      </c>
      <c r="F324" s="85" t="str">
        <f t="shared" si="9"/>
        <v>FRIDAY</v>
      </c>
      <c r="G324" s="86" t="str">
        <f t="shared" si="9"/>
        <v>SATURDAY</v>
      </c>
      <c r="H324" s="85" t="str">
        <f t="shared" si="9"/>
        <v>SUNDAY</v>
      </c>
    </row>
    <row r="325" spans="1:23" ht="16.5" customHeight="1">
      <c r="B325" s="146">
        <f t="array" ref="B325:H325">Días+1+DATE(Calendario10Año,Calendario10MesOpción,1)-WEEKDAY(DATE(Calendario10Año,Calendario10MesOpción,1),DíaDeLaSemanaOpción)</f>
        <v>44830</v>
      </c>
      <c r="C325" s="146">
        <v>44831</v>
      </c>
      <c r="D325" s="146">
        <v>44832</v>
      </c>
      <c r="E325" s="146">
        <v>44833</v>
      </c>
      <c r="F325" s="146">
        <v>44834</v>
      </c>
      <c r="G325" s="121">
        <v>44835</v>
      </c>
      <c r="H325" s="121">
        <v>44836</v>
      </c>
    </row>
    <row r="326" spans="1:23" ht="16.5" customHeight="1">
      <c r="B326" s="93"/>
      <c r="C326" s="93"/>
      <c r="D326" s="93"/>
      <c r="E326" s="93"/>
      <c r="F326" s="93"/>
      <c r="G326" s="248" t="s">
        <v>268</v>
      </c>
      <c r="H326" s="331"/>
    </row>
    <row r="327" spans="1:23" s="16" customFormat="1" ht="16.5" customHeight="1">
      <c r="B327" s="93"/>
      <c r="C327" s="93"/>
      <c r="D327" s="93"/>
      <c r="E327" s="93"/>
      <c r="F327" s="93"/>
      <c r="G327" s="122"/>
      <c r="H327" s="208"/>
      <c r="I327" s="14"/>
      <c r="J327" s="12"/>
      <c r="K327" s="12"/>
      <c r="L327" s="12"/>
      <c r="M327" s="12"/>
      <c r="N327" s="12"/>
      <c r="O327" s="12"/>
      <c r="P327" s="12"/>
      <c r="Q327" s="12"/>
      <c r="R327" s="12"/>
      <c r="S327" s="12"/>
      <c r="T327" s="12"/>
      <c r="U327" s="12"/>
      <c r="V327" s="12"/>
      <c r="W327" s="12"/>
    </row>
    <row r="328" spans="1:23" s="16" customFormat="1" ht="16.5" customHeight="1">
      <c r="B328" s="93"/>
      <c r="C328" s="93"/>
      <c r="D328" s="93"/>
      <c r="E328" s="93"/>
      <c r="F328" s="93"/>
      <c r="G328" s="122"/>
      <c r="H328" s="209"/>
      <c r="J328" s="12"/>
      <c r="K328" s="12"/>
      <c r="L328" s="12"/>
      <c r="M328" s="12"/>
      <c r="N328" s="12"/>
      <c r="O328" s="12"/>
      <c r="P328" s="12"/>
      <c r="Q328" s="12"/>
      <c r="R328" s="12"/>
      <c r="S328" s="12"/>
      <c r="T328" s="12"/>
      <c r="U328" s="12"/>
      <c r="V328" s="12"/>
      <c r="W328" s="12"/>
    </row>
    <row r="329" spans="1:23" ht="16.5" customHeight="1">
      <c r="B329" s="93"/>
      <c r="C329" s="93"/>
      <c r="D329" s="93"/>
      <c r="E329" s="93"/>
      <c r="F329" s="93"/>
      <c r="G329" s="192"/>
      <c r="H329" s="101"/>
    </row>
    <row r="330" spans="1:23" ht="16.5" customHeight="1">
      <c r="B330" s="162">
        <f t="array" ref="B330:H330">Días+8+DATE(Calendario10Año,Calendario10MesOpción,1)-WEEKDAY(DATE(Calendario10Año,Calendario10MesOpción,1),DíaDeLaSemanaOpción)</f>
        <v>44837</v>
      </c>
      <c r="C330" s="121">
        <v>44838</v>
      </c>
      <c r="D330" s="121">
        <v>44839</v>
      </c>
      <c r="E330" s="121">
        <v>44840</v>
      </c>
      <c r="F330" s="121">
        <v>44841</v>
      </c>
      <c r="G330" s="121">
        <v>44842</v>
      </c>
      <c r="H330" s="121">
        <v>44843</v>
      </c>
    </row>
    <row r="331" spans="1:23" ht="16.5" customHeight="1">
      <c r="B331" s="208"/>
      <c r="C331" s="83"/>
      <c r="D331" s="88"/>
      <c r="E331" s="88"/>
      <c r="F331" s="88"/>
      <c r="G331" s="248" t="s">
        <v>115</v>
      </c>
      <c r="H331" s="249"/>
      <c r="I331" s="12" t="s">
        <v>270</v>
      </c>
      <c r="J331" s="23"/>
    </row>
    <row r="332" spans="1:23" ht="16.5" customHeight="1">
      <c r="B332" s="209"/>
      <c r="C332" s="83"/>
      <c r="D332" s="88"/>
      <c r="E332" s="88"/>
      <c r="F332" s="88"/>
      <c r="G332" s="231" t="s">
        <v>324</v>
      </c>
      <c r="H332" s="232"/>
      <c r="J332" s="51"/>
    </row>
    <row r="333" spans="1:23" ht="16.5" customHeight="1">
      <c r="B333" s="93"/>
      <c r="C333" s="83"/>
      <c r="D333" s="93"/>
      <c r="E333" s="93"/>
      <c r="F333" s="93"/>
      <c r="G333" s="92"/>
      <c r="H333" s="92"/>
    </row>
    <row r="334" spans="1:23" ht="16.5" customHeight="1">
      <c r="A334" s="22"/>
      <c r="B334" s="101"/>
      <c r="C334" s="129"/>
      <c r="D334" s="93"/>
      <c r="E334" s="93"/>
      <c r="F334" s="93"/>
      <c r="G334" s="93"/>
      <c r="H334" s="93"/>
    </row>
    <row r="335" spans="1:23" ht="16.5" customHeight="1">
      <c r="A335" s="22"/>
      <c r="B335" s="121">
        <f t="array" ref="B335:H335">Días+15+DATE(Calendario10Año,Calendario10MesOpción,1)-WEEKDAY(DATE(Calendario10Año,Calendario10MesOpción,1),DíaDeLaSemanaOpción)</f>
        <v>44844</v>
      </c>
      <c r="C335" s="121">
        <v>44845</v>
      </c>
      <c r="D335" s="121">
        <v>44846</v>
      </c>
      <c r="E335" s="121">
        <v>44847</v>
      </c>
      <c r="F335" s="121">
        <v>44848</v>
      </c>
      <c r="G335" s="121">
        <v>44849</v>
      </c>
      <c r="H335" s="121">
        <v>44850</v>
      </c>
    </row>
    <row r="336" spans="1:23" ht="16.5" customHeight="1">
      <c r="A336" s="22"/>
      <c r="B336" s="92"/>
      <c r="C336" s="92"/>
      <c r="D336" s="219" t="s">
        <v>201</v>
      </c>
      <c r="E336" s="220"/>
      <c r="F336" s="220"/>
      <c r="G336" s="220"/>
      <c r="H336" s="221"/>
    </row>
    <row r="337" spans="1:10" ht="16.5" customHeight="1">
      <c r="A337" s="22"/>
      <c r="B337" s="92"/>
      <c r="C337" s="92"/>
      <c r="D337" s="88"/>
      <c r="E337" s="88"/>
      <c r="F337" s="88"/>
      <c r="G337" s="88"/>
      <c r="H337" s="179" t="s">
        <v>10</v>
      </c>
    </row>
    <row r="338" spans="1:10" ht="16.5" customHeight="1">
      <c r="A338" s="22"/>
      <c r="B338" s="93"/>
      <c r="C338" s="93"/>
      <c r="D338" s="88"/>
      <c r="E338" s="88"/>
      <c r="F338" s="88"/>
      <c r="G338" s="210" t="s">
        <v>257</v>
      </c>
      <c r="H338" s="211"/>
    </row>
    <row r="339" spans="1:10" ht="16.5" customHeight="1">
      <c r="A339" s="22"/>
      <c r="B339" s="93"/>
      <c r="C339" s="93"/>
      <c r="D339" s="93"/>
      <c r="E339" s="93"/>
      <c r="F339" s="93"/>
      <c r="G339" s="278" t="s">
        <v>286</v>
      </c>
      <c r="H339" s="279"/>
    </row>
    <row r="340" spans="1:10" ht="16.5" customHeight="1">
      <c r="A340" s="22"/>
      <c r="B340" s="93"/>
      <c r="C340" s="93"/>
      <c r="D340" s="93"/>
      <c r="E340" s="93"/>
      <c r="F340" s="93"/>
      <c r="G340" s="212" t="s">
        <v>314</v>
      </c>
      <c r="H340" s="213"/>
    </row>
    <row r="341" spans="1:10" ht="16.5" customHeight="1">
      <c r="A341" s="22"/>
      <c r="B341" s="121">
        <f t="array" ref="B341:H341">Días+22+DATE(Calendario10Año,Calendario10MesOpción,1)-WEEKDAY(DATE(Calendario10Año,Calendario10MesOpción,1),DíaDeLaSemanaOpción)</f>
        <v>44851</v>
      </c>
      <c r="C341" s="121">
        <v>44852</v>
      </c>
      <c r="D341" s="121">
        <v>44853</v>
      </c>
      <c r="E341" s="121">
        <v>44854</v>
      </c>
      <c r="F341" s="121">
        <v>44855</v>
      </c>
      <c r="G341" s="121">
        <v>44856</v>
      </c>
      <c r="H341" s="121">
        <v>44857</v>
      </c>
    </row>
    <row r="342" spans="1:10" ht="16.5" customHeight="1">
      <c r="A342" s="22"/>
      <c r="B342" s="93"/>
      <c r="C342" s="93"/>
      <c r="D342" s="93"/>
      <c r="E342" s="214" t="s">
        <v>210</v>
      </c>
      <c r="F342" s="215"/>
      <c r="G342" s="215"/>
      <c r="H342" s="216"/>
    </row>
    <row r="343" spans="1:10" ht="16.5" customHeight="1">
      <c r="A343" s="22"/>
      <c r="B343" s="214" t="s">
        <v>269</v>
      </c>
      <c r="C343" s="215"/>
      <c r="D343" s="216"/>
      <c r="E343" s="93"/>
      <c r="F343" s="93"/>
      <c r="G343" s="233" t="s">
        <v>260</v>
      </c>
      <c r="H343" s="234"/>
    </row>
    <row r="344" spans="1:10" ht="16.5" customHeight="1">
      <c r="A344" s="22"/>
      <c r="B344" s="142"/>
      <c r="C344" s="142"/>
      <c r="D344" s="129"/>
      <c r="E344" s="93"/>
      <c r="F344" s="93"/>
      <c r="G344" s="332"/>
      <c r="H344" s="333"/>
    </row>
    <row r="345" spans="1:10" ht="16.5" customHeight="1">
      <c r="A345" s="22"/>
      <c r="B345" s="101"/>
      <c r="C345" s="101"/>
      <c r="D345" s="129"/>
      <c r="E345" s="93"/>
      <c r="F345" s="93"/>
      <c r="G345" s="334" t="s">
        <v>115</v>
      </c>
      <c r="H345" s="335"/>
      <c r="J345" s="23"/>
    </row>
    <row r="346" spans="1:10" ht="16.5" customHeight="1">
      <c r="A346" s="22"/>
      <c r="B346" s="121">
        <f t="array" ref="B346:H346">Días+29+DATE(Calendario10Año,Calendario10MesOpción,1)-WEEKDAY(DATE(Calendario10Año,Calendario10MesOpción,1),DíaDeLaSemanaOpción)</f>
        <v>44858</v>
      </c>
      <c r="C346" s="121">
        <v>44859</v>
      </c>
      <c r="D346" s="121">
        <v>44860</v>
      </c>
      <c r="E346" s="121">
        <v>44861</v>
      </c>
      <c r="F346" s="121">
        <v>44862</v>
      </c>
      <c r="G346" s="121">
        <v>44863</v>
      </c>
      <c r="H346" s="121">
        <v>44864</v>
      </c>
    </row>
    <row r="347" spans="1:10" ht="16.5" customHeight="1">
      <c r="B347" s="88"/>
      <c r="C347" s="88"/>
      <c r="D347" s="93"/>
      <c r="E347" s="88"/>
      <c r="F347" s="90"/>
      <c r="G347" s="226" t="s">
        <v>222</v>
      </c>
      <c r="H347" s="227"/>
      <c r="I347" s="22"/>
    </row>
    <row r="348" spans="1:10" ht="16.5" customHeight="1">
      <c r="B348" s="88"/>
      <c r="C348" s="88"/>
      <c r="D348" s="93"/>
      <c r="E348" s="93"/>
      <c r="F348" s="89"/>
      <c r="G348" s="90"/>
      <c r="H348" s="90"/>
      <c r="I348" s="22"/>
      <c r="J348" s="78"/>
    </row>
    <row r="349" spans="1:10" ht="16.5" customHeight="1">
      <c r="B349" s="93"/>
      <c r="C349" s="93"/>
      <c r="D349" s="104"/>
      <c r="E349" s="104"/>
      <c r="F349" s="77"/>
      <c r="G349" s="77"/>
      <c r="H349" s="77"/>
      <c r="I349" s="22"/>
    </row>
    <row r="350" spans="1:10" ht="16.5" customHeight="1">
      <c r="B350" s="135">
        <f t="array" ref="B350:C350">Días+36+DATE(Calendario10Año,Calendario10MesOpción,1)-WEEKDAY(DATE(Calendario10Año,Calendario10MesOpción,1),DíaDeLaSemanaOpción)</f>
        <v>44865</v>
      </c>
      <c r="C350" s="120">
        <v>44866</v>
      </c>
      <c r="D350" s="323" t="s">
        <v>1</v>
      </c>
      <c r="E350" s="324"/>
      <c r="F350" s="324"/>
      <c r="G350" s="324"/>
      <c r="H350" s="325"/>
    </row>
    <row r="351" spans="1:10" ht="16.5" customHeight="1">
      <c r="B351" s="226" t="s">
        <v>221</v>
      </c>
      <c r="C351" s="227"/>
      <c r="D351" s="326"/>
      <c r="E351" s="327"/>
      <c r="F351" s="327"/>
      <c r="G351" s="327"/>
      <c r="H351" s="328"/>
    </row>
    <row r="352" spans="1:10" ht="16.5" customHeight="1">
      <c r="B352" s="101"/>
      <c r="C352" s="101"/>
      <c r="D352" s="270"/>
      <c r="E352" s="271"/>
      <c r="F352" s="271"/>
      <c r="G352" s="271"/>
      <c r="H352" s="272"/>
    </row>
    <row r="353" spans="1:23" ht="54" customHeight="1">
      <c r="B353" s="79">
        <f>YEAR(DATE(Calendario10Año,Calendario10MesOpción+1,1))</f>
        <v>2022</v>
      </c>
      <c r="C353" s="81" t="s">
        <v>29</v>
      </c>
      <c r="D353" s="18"/>
      <c r="E353" s="18"/>
      <c r="F353" s="18"/>
      <c r="G353" s="18"/>
      <c r="H353" s="18"/>
    </row>
    <row r="354" spans="1:23" ht="16.5" customHeight="1">
      <c r="A354" s="22"/>
      <c r="B354" s="85" t="str">
        <f>UPPER(TEXT(B355,"dddd"))</f>
        <v>MONDAY</v>
      </c>
      <c r="C354" s="86" t="str">
        <f t="shared" ref="C354:H354" si="10">UPPER(TEXT(C355,"dddd"))</f>
        <v>TUESDAY</v>
      </c>
      <c r="D354" s="85" t="str">
        <f t="shared" si="10"/>
        <v>WEDNESDAY</v>
      </c>
      <c r="E354" s="86" t="str">
        <f t="shared" si="10"/>
        <v>THURSDAY</v>
      </c>
      <c r="F354" s="85" t="str">
        <f t="shared" si="10"/>
        <v>FRIDAY</v>
      </c>
      <c r="G354" s="86" t="str">
        <f t="shared" si="10"/>
        <v>SATURDAY</v>
      </c>
      <c r="H354" s="85" t="str">
        <f t="shared" si="10"/>
        <v>SUNDAY</v>
      </c>
    </row>
    <row r="355" spans="1:23" ht="16.5" customHeight="1">
      <c r="A355" s="22"/>
      <c r="B355" s="120">
        <f t="array" ref="B355:H355">Días+1+DATE(Calendario11Año,Calendario11MesOpción,1)-WEEKDAY(DATE(Calendario11Año,Calendario11MesOpción,1),DíaDeLaSemanaOpción)</f>
        <v>44865</v>
      </c>
      <c r="C355" s="121">
        <v>44866</v>
      </c>
      <c r="D355" s="121">
        <v>44867</v>
      </c>
      <c r="E355" s="121">
        <v>44868</v>
      </c>
      <c r="F355" s="121">
        <v>44869</v>
      </c>
      <c r="G355" s="121">
        <v>44870</v>
      </c>
      <c r="H355" s="121">
        <v>44871</v>
      </c>
    </row>
    <row r="356" spans="1:23" ht="16.5" customHeight="1">
      <c r="A356" s="22"/>
      <c r="B356" s="88"/>
      <c r="C356" s="88"/>
      <c r="D356" s="93"/>
      <c r="E356" s="93"/>
      <c r="F356" s="93"/>
      <c r="G356" s="88"/>
      <c r="H356" s="88"/>
    </row>
    <row r="357" spans="1:23" s="16" customFormat="1" ht="16.5" customHeight="1">
      <c r="A357" s="14"/>
      <c r="B357" s="88"/>
      <c r="C357" s="88"/>
      <c r="D357" s="93"/>
      <c r="E357" s="93"/>
      <c r="F357" s="93"/>
      <c r="G357" s="88"/>
      <c r="H357" s="88"/>
      <c r="J357" s="12"/>
      <c r="K357" s="12"/>
      <c r="L357" s="12"/>
      <c r="M357" s="12"/>
      <c r="N357" s="12"/>
      <c r="O357" s="12"/>
      <c r="P357" s="12"/>
      <c r="Q357" s="12"/>
      <c r="R357" s="12"/>
      <c r="S357" s="12"/>
      <c r="T357" s="12"/>
      <c r="U357" s="12"/>
      <c r="V357" s="12"/>
      <c r="W357" s="12"/>
    </row>
    <row r="358" spans="1:23" ht="16.5" customHeight="1">
      <c r="A358" s="22"/>
      <c r="B358" s="93"/>
      <c r="C358" s="93"/>
      <c r="D358" s="87"/>
      <c r="E358" s="87"/>
      <c r="F358" s="87"/>
      <c r="G358" s="87"/>
      <c r="H358" s="87"/>
    </row>
    <row r="359" spans="1:23" ht="16.5" customHeight="1">
      <c r="A359" s="22"/>
      <c r="B359" s="121">
        <f t="array" ref="B359:H359">Días+8+DATE(Calendario11Año,Calendario11MesOpción,1)-WEEKDAY(DATE(Calendario11Año,Calendario11MesOpción,1),DíaDeLaSemanaOpción)</f>
        <v>44872</v>
      </c>
      <c r="C359" s="121">
        <v>44873</v>
      </c>
      <c r="D359" s="121">
        <v>44874</v>
      </c>
      <c r="E359" s="121">
        <v>44875</v>
      </c>
      <c r="F359" s="121">
        <v>44876</v>
      </c>
      <c r="G359" s="121">
        <v>44877</v>
      </c>
      <c r="H359" s="121">
        <v>44878</v>
      </c>
    </row>
    <row r="360" spans="1:23" ht="16.5" customHeight="1">
      <c r="A360" s="22"/>
      <c r="B360" s="88"/>
      <c r="C360" s="88"/>
      <c r="D360" s="88"/>
      <c r="E360" s="88"/>
      <c r="F360" s="88"/>
      <c r="G360" s="210" t="s">
        <v>261</v>
      </c>
      <c r="H360" s="211"/>
    </row>
    <row r="361" spans="1:23" ht="16.5" customHeight="1">
      <c r="A361" s="22"/>
      <c r="B361" s="88"/>
      <c r="C361" s="88"/>
      <c r="D361" s="88"/>
      <c r="E361" s="88"/>
      <c r="F361" s="88"/>
      <c r="G361" s="88"/>
      <c r="H361" s="88"/>
    </row>
    <row r="362" spans="1:23" ht="16.5" customHeight="1">
      <c r="A362" s="22"/>
      <c r="B362" s="88"/>
      <c r="C362" s="88"/>
      <c r="D362" s="88"/>
      <c r="E362" s="88"/>
      <c r="F362" s="88"/>
      <c r="G362" s="88"/>
      <c r="H362" s="88"/>
    </row>
    <row r="363" spans="1:23" ht="16.5" customHeight="1">
      <c r="A363" s="22"/>
      <c r="B363" s="93"/>
      <c r="C363" s="93"/>
      <c r="D363" s="93"/>
      <c r="E363" s="93"/>
      <c r="F363" s="93"/>
      <c r="G363" s="93"/>
      <c r="H363" s="93"/>
    </row>
    <row r="364" spans="1:23" ht="16.5" customHeight="1">
      <c r="A364" s="22"/>
      <c r="B364" s="121">
        <f t="array" ref="B364:H364">Días+15+DATE(Calendario11Año,Calendario11MesOpción,1)-WEEKDAY(DATE(Calendario11Año,Calendario11MesOpción,1),DíaDeLaSemanaOpción)</f>
        <v>44879</v>
      </c>
      <c r="C364" s="121">
        <v>44880</v>
      </c>
      <c r="D364" s="121">
        <v>44881</v>
      </c>
      <c r="E364" s="121">
        <v>44882</v>
      </c>
      <c r="F364" s="121">
        <v>44883</v>
      </c>
      <c r="G364" s="121">
        <v>44884</v>
      </c>
      <c r="H364" s="121">
        <v>44885</v>
      </c>
    </row>
    <row r="365" spans="1:23" ht="16.5" customHeight="1">
      <c r="B365" s="93"/>
      <c r="C365" s="93"/>
      <c r="D365" s="93"/>
      <c r="E365" s="93"/>
      <c r="F365" s="93"/>
      <c r="G365" s="210" t="s">
        <v>246</v>
      </c>
      <c r="H365" s="211"/>
    </row>
    <row r="366" spans="1:23" ht="16.5" customHeight="1">
      <c r="B366" s="93"/>
      <c r="C366" s="93"/>
      <c r="D366" s="93"/>
      <c r="E366" s="93"/>
      <c r="F366" s="93"/>
      <c r="G366" s="88"/>
      <c r="H366" s="88"/>
    </row>
    <row r="367" spans="1:23" ht="16.5" customHeight="1">
      <c r="B367" s="93"/>
      <c r="C367" s="93"/>
      <c r="D367" s="93"/>
      <c r="E367" s="93"/>
      <c r="F367" s="93"/>
      <c r="G367" s="89"/>
      <c r="H367" s="88"/>
    </row>
    <row r="368" spans="1:23" ht="16.5" customHeight="1">
      <c r="B368" s="93"/>
      <c r="C368" s="93"/>
      <c r="D368" s="93"/>
      <c r="E368" s="93"/>
      <c r="F368" s="93"/>
      <c r="G368" s="93"/>
      <c r="H368" s="93"/>
    </row>
    <row r="369" spans="2:23" ht="16.5" customHeight="1">
      <c r="B369" s="121">
        <f t="array" ref="B369:H369">Días+22+DATE(Calendario11Año,Calendario11MesOpción,1)-WEEKDAY(DATE(Calendario11Año,Calendario11MesOpción,1),DíaDeLaSemanaOpción)</f>
        <v>44886</v>
      </c>
      <c r="C369" s="121">
        <v>44887</v>
      </c>
      <c r="D369" s="121">
        <v>44888</v>
      </c>
      <c r="E369" s="121">
        <v>44889</v>
      </c>
      <c r="F369" s="121">
        <v>44890</v>
      </c>
      <c r="G369" s="121">
        <v>44891</v>
      </c>
      <c r="H369" s="121">
        <v>44892</v>
      </c>
    </row>
    <row r="370" spans="2:23" s="16" customFormat="1" ht="16.5" customHeight="1">
      <c r="B370" s="88"/>
      <c r="C370" s="88"/>
      <c r="D370" s="88"/>
      <c r="E370" s="88"/>
      <c r="F370" s="88"/>
      <c r="G370" s="210" t="s">
        <v>315</v>
      </c>
      <c r="H370" s="211"/>
    </row>
    <row r="371" spans="2:23" s="16" customFormat="1" ht="16.5" customHeight="1">
      <c r="B371" s="88"/>
      <c r="C371" s="88"/>
      <c r="D371" s="88"/>
      <c r="E371" s="88"/>
      <c r="F371" s="88"/>
      <c r="G371" s="90"/>
      <c r="H371" s="90"/>
    </row>
    <row r="372" spans="2:23" ht="16.5" customHeight="1">
      <c r="B372" s="93"/>
      <c r="C372" s="93"/>
      <c r="D372" s="93"/>
      <c r="E372" s="93"/>
      <c r="F372" s="93"/>
      <c r="G372" s="93"/>
      <c r="H372" s="93"/>
    </row>
    <row r="373" spans="2:23" ht="16.5" customHeight="1">
      <c r="B373" s="121">
        <f t="array" ref="B373:H373">Días+29+DATE(Calendario11Año,Calendario11MesOpción,1)-WEEKDAY(DATE(Calendario11Año,Calendario11MesOpción,1),DíaDeLaSemanaOpción)</f>
        <v>44893</v>
      </c>
      <c r="C373" s="121">
        <v>44894</v>
      </c>
      <c r="D373" s="135">
        <v>44895</v>
      </c>
      <c r="E373" s="120">
        <v>44896</v>
      </c>
      <c r="F373" s="120">
        <v>44897</v>
      </c>
      <c r="G373" s="120">
        <v>44898</v>
      </c>
      <c r="H373" s="120">
        <v>44899</v>
      </c>
    </row>
    <row r="374" spans="2:23" ht="16.5" customHeight="1">
      <c r="B374" s="93"/>
      <c r="C374" s="93"/>
      <c r="D374" s="93"/>
      <c r="E374" s="93"/>
      <c r="F374" s="89"/>
      <c r="G374" s="91"/>
      <c r="H374" s="91"/>
    </row>
    <row r="375" spans="2:23" s="16" customFormat="1" ht="16.5" customHeight="1">
      <c r="B375" s="93"/>
      <c r="C375" s="93"/>
      <c r="D375" s="93"/>
      <c r="E375" s="93"/>
      <c r="F375" s="89"/>
      <c r="G375" s="90"/>
      <c r="H375" s="88"/>
      <c r="J375" s="12"/>
      <c r="K375" s="12"/>
      <c r="L375" s="12"/>
      <c r="M375" s="12"/>
      <c r="N375" s="12"/>
      <c r="O375" s="12"/>
      <c r="P375" s="12"/>
      <c r="Q375" s="12"/>
      <c r="R375" s="12"/>
      <c r="S375" s="12"/>
      <c r="T375" s="12"/>
      <c r="U375" s="12"/>
      <c r="V375" s="12"/>
      <c r="W375" s="12"/>
    </row>
    <row r="376" spans="2:23" ht="16.5" customHeight="1">
      <c r="B376" s="93"/>
      <c r="C376" s="93"/>
      <c r="D376" s="101"/>
      <c r="E376" s="101"/>
      <c r="F376" s="101"/>
      <c r="G376" s="101"/>
      <c r="H376" s="101"/>
    </row>
    <row r="377" spans="2:23" ht="16.5" customHeight="1">
      <c r="B377" s="120">
        <f t="array" ref="B377:C377">Días+36+DATE(Calendario11Año,Calendario11MesOpción,1)-WEEKDAY(DATE(Calendario11Año,Calendario11MesOpción,1),DíaDeLaSemanaOpción)</f>
        <v>44900</v>
      </c>
      <c r="C377" s="120">
        <v>44901</v>
      </c>
      <c r="D377" s="323" t="s">
        <v>1</v>
      </c>
      <c r="E377" s="324"/>
      <c r="F377" s="324"/>
      <c r="G377" s="324"/>
      <c r="H377" s="325"/>
    </row>
    <row r="378" spans="2:23" ht="16.5" customHeight="1">
      <c r="B378" s="88"/>
      <c r="C378" s="88"/>
      <c r="D378" s="136"/>
      <c r="E378" s="137"/>
      <c r="F378" s="137"/>
      <c r="G378" s="137"/>
      <c r="H378" s="138"/>
    </row>
    <row r="379" spans="2:23" ht="16.5" customHeight="1">
      <c r="B379" s="101"/>
      <c r="C379" s="101"/>
      <c r="D379" s="270"/>
      <c r="E379" s="271"/>
      <c r="F379" s="271"/>
      <c r="G379" s="271"/>
      <c r="H379" s="272"/>
    </row>
    <row r="380" spans="2:23" ht="54" customHeight="1">
      <c r="B380" s="79">
        <f>YEAR(DATE(Calendario11Año,Calendario11MesOpción+1,1))</f>
        <v>2022</v>
      </c>
      <c r="C380" s="81" t="s">
        <v>30</v>
      </c>
      <c r="D380" s="18"/>
      <c r="E380" s="18"/>
      <c r="F380" s="18"/>
      <c r="G380" s="18"/>
      <c r="H380" s="18"/>
    </row>
    <row r="381" spans="2:23" ht="16.5" customHeight="1">
      <c r="B381" s="85" t="str">
        <f>UPPER(TEXT(B382,"dddd"))</f>
        <v>MONDAY</v>
      </c>
      <c r="C381" s="86" t="str">
        <f t="shared" ref="C381:H381" si="11">UPPER(TEXT(C382,"dddd"))</f>
        <v>TUESDAY</v>
      </c>
      <c r="D381" s="85" t="str">
        <f t="shared" si="11"/>
        <v>WEDNESDAY</v>
      </c>
      <c r="E381" s="86" t="str">
        <f t="shared" si="11"/>
        <v>THURSDAY</v>
      </c>
      <c r="F381" s="85" t="str">
        <f t="shared" si="11"/>
        <v>FRIDAY</v>
      </c>
      <c r="G381" s="86" t="str">
        <f t="shared" si="11"/>
        <v>SATURDAY</v>
      </c>
      <c r="H381" s="85" t="str">
        <f t="shared" si="11"/>
        <v>SUNDAY</v>
      </c>
    </row>
    <row r="382" spans="2:23" ht="16.5" customHeight="1">
      <c r="B382" s="120">
        <f t="array" ref="B382:H382">Días+1+DATE(Calendario12Año,Calendario12MesOpción,1)-WEEKDAY(DATE(Calendario12Año,Calendario12MesOpción,1),DíaDeLaSemanaOpción)</f>
        <v>44893</v>
      </c>
      <c r="C382" s="120">
        <v>44894</v>
      </c>
      <c r="D382" s="120">
        <v>44895</v>
      </c>
      <c r="E382" s="121">
        <v>44896</v>
      </c>
      <c r="F382" s="121">
        <v>44897</v>
      </c>
      <c r="G382" s="121">
        <v>44898</v>
      </c>
      <c r="H382" s="121">
        <v>44899</v>
      </c>
    </row>
    <row r="383" spans="2:23" s="16" customFormat="1" ht="16.5" customHeight="1">
      <c r="B383" s="93"/>
      <c r="C383" s="93"/>
      <c r="D383" s="93"/>
      <c r="E383" s="93"/>
      <c r="F383" s="89"/>
      <c r="G383" s="329" t="s">
        <v>232</v>
      </c>
      <c r="H383" s="330"/>
      <c r="J383" s="12"/>
      <c r="K383" s="12"/>
      <c r="L383" s="12"/>
      <c r="M383" s="12"/>
      <c r="N383" s="12"/>
      <c r="O383" s="12"/>
      <c r="P383" s="12"/>
      <c r="Q383" s="12"/>
      <c r="R383" s="12"/>
      <c r="S383" s="12"/>
    </row>
    <row r="384" spans="2:23" s="16" customFormat="1" ht="16.5" customHeight="1">
      <c r="B384" s="93"/>
      <c r="C384" s="93"/>
      <c r="D384" s="93"/>
      <c r="E384" s="93"/>
      <c r="F384" s="89"/>
      <c r="G384" s="90"/>
      <c r="H384" s="105" t="s">
        <v>262</v>
      </c>
      <c r="J384" s="12"/>
      <c r="M384" s="12"/>
      <c r="N384" s="12"/>
      <c r="O384" s="12"/>
      <c r="P384" s="12"/>
      <c r="Q384" s="12"/>
      <c r="R384" s="12"/>
      <c r="S384" s="12"/>
    </row>
    <row r="385" spans="2:23" s="16" customFormat="1" ht="16.5" customHeight="1">
      <c r="B385" s="93"/>
      <c r="C385" s="93"/>
      <c r="D385" s="93"/>
      <c r="E385" s="93"/>
      <c r="F385" s="89"/>
      <c r="G385" s="88"/>
      <c r="H385" s="88"/>
      <c r="J385" s="12"/>
      <c r="K385" s="10"/>
      <c r="M385" s="12"/>
      <c r="N385" s="12"/>
      <c r="O385" s="12"/>
      <c r="P385" s="12"/>
      <c r="Q385" s="12"/>
      <c r="R385" s="12"/>
      <c r="S385" s="12"/>
    </row>
    <row r="386" spans="2:23" ht="16.5" customHeight="1">
      <c r="B386" s="93"/>
      <c r="C386" s="93"/>
      <c r="D386" s="93"/>
      <c r="E386" s="93"/>
      <c r="F386" s="93"/>
      <c r="G386" s="93"/>
      <c r="H386" s="93"/>
      <c r="K386" s="16"/>
      <c r="L386" s="16"/>
    </row>
    <row r="387" spans="2:23" ht="16.5" customHeight="1">
      <c r="B387" s="121">
        <f t="array" ref="B387:H387">Días+8+DATE(Calendario12Año,Calendario12MesOpción,1)-WEEKDAY(DATE(Calendario12Año,Calendario12MesOpción,1),DíaDeLaSemanaOpción)</f>
        <v>44900</v>
      </c>
      <c r="C387" s="121">
        <v>44901</v>
      </c>
      <c r="D387" s="121">
        <v>44902</v>
      </c>
      <c r="E387" s="121">
        <v>44903</v>
      </c>
      <c r="F387" s="121">
        <v>44904</v>
      </c>
      <c r="G387" s="121">
        <v>44905</v>
      </c>
      <c r="H387" s="121">
        <v>44906</v>
      </c>
      <c r="K387" s="16"/>
      <c r="L387" s="16"/>
    </row>
    <row r="388" spans="2:23" s="16" customFormat="1" ht="16.5" customHeight="1">
      <c r="B388" s="329" t="s">
        <v>233</v>
      </c>
      <c r="C388" s="330"/>
      <c r="D388" s="93"/>
      <c r="E388" s="93"/>
      <c r="F388" s="93"/>
      <c r="G388" s="90"/>
      <c r="H388" s="88"/>
      <c r="J388" s="12"/>
      <c r="M388" s="12"/>
      <c r="N388" s="12"/>
      <c r="O388" s="12"/>
      <c r="P388" s="12"/>
      <c r="Q388" s="12"/>
      <c r="R388" s="12"/>
      <c r="S388" s="12"/>
      <c r="T388" s="12"/>
      <c r="U388" s="12"/>
      <c r="V388" s="12"/>
      <c r="W388" s="12"/>
    </row>
    <row r="389" spans="2:23" ht="16.5" customHeight="1">
      <c r="B389" s="93"/>
      <c r="C389" s="93"/>
      <c r="D389" s="93"/>
      <c r="E389" s="93"/>
      <c r="F389" s="93"/>
      <c r="G389" s="88"/>
      <c r="H389" s="88"/>
      <c r="K389" s="16"/>
      <c r="L389" s="16"/>
    </row>
    <row r="390" spans="2:23" ht="16.5" customHeight="1">
      <c r="B390" s="93"/>
      <c r="C390" s="93"/>
      <c r="D390" s="93"/>
      <c r="E390" s="93"/>
      <c r="F390" s="93"/>
      <c r="G390" s="88"/>
      <c r="H390" s="88"/>
      <c r="K390" s="16"/>
      <c r="L390" s="16"/>
    </row>
    <row r="391" spans="2:23" ht="16.5" customHeight="1">
      <c r="B391" s="93"/>
      <c r="C391" s="93"/>
      <c r="D391" s="93"/>
      <c r="E391" s="93"/>
      <c r="F391" s="93"/>
      <c r="G391" s="93"/>
      <c r="H391" s="93"/>
      <c r="K391" s="16"/>
      <c r="L391" s="16"/>
    </row>
    <row r="392" spans="2:23" ht="16.5" customHeight="1">
      <c r="B392" s="121">
        <f t="array" ref="B392:H392">Días+15+DATE(Calendario12Año,Calendario12MesOpción,1)-WEEKDAY(DATE(Calendario12Año,Calendario12MesOpción,1),DíaDeLaSemanaOpción)</f>
        <v>44907</v>
      </c>
      <c r="C392" s="121">
        <v>44908</v>
      </c>
      <c r="D392" s="121">
        <v>44909</v>
      </c>
      <c r="E392" s="121">
        <v>44910</v>
      </c>
      <c r="F392" s="121">
        <v>44911</v>
      </c>
      <c r="G392" s="121">
        <v>44912</v>
      </c>
      <c r="H392" s="121">
        <v>44913</v>
      </c>
    </row>
    <row r="393" spans="2:23" s="16" customFormat="1" ht="16.5" customHeight="1">
      <c r="B393" s="93"/>
      <c r="C393" s="93"/>
      <c r="D393" s="93"/>
      <c r="E393" s="93"/>
      <c r="F393" s="93"/>
      <c r="G393" s="310" t="s">
        <v>234</v>
      </c>
      <c r="H393" s="312"/>
      <c r="J393" s="12"/>
      <c r="K393" s="12"/>
      <c r="L393" s="12"/>
      <c r="M393" s="12"/>
      <c r="N393" s="12"/>
      <c r="O393" s="12"/>
      <c r="P393" s="12"/>
      <c r="Q393" s="12"/>
      <c r="R393" s="12"/>
      <c r="S393" s="12"/>
      <c r="T393" s="12"/>
      <c r="U393" s="12"/>
      <c r="V393" s="12"/>
      <c r="W393" s="12"/>
    </row>
    <row r="394" spans="2:23" s="16" customFormat="1" ht="16.5" customHeight="1">
      <c r="B394" s="93"/>
      <c r="C394" s="93"/>
      <c r="D394" s="93"/>
      <c r="E394" s="93"/>
      <c r="F394" s="93"/>
      <c r="G394" s="88"/>
      <c r="H394" s="88"/>
      <c r="J394" s="12"/>
      <c r="K394" s="12"/>
      <c r="L394" s="12"/>
      <c r="M394" s="12"/>
      <c r="N394" s="12"/>
      <c r="O394" s="12"/>
      <c r="P394" s="12"/>
      <c r="Q394" s="12"/>
      <c r="R394" s="12"/>
      <c r="S394" s="12"/>
      <c r="T394" s="12"/>
      <c r="U394" s="12"/>
      <c r="V394" s="12"/>
      <c r="W394" s="12"/>
    </row>
    <row r="395" spans="2:23" s="16" customFormat="1" ht="16.5" customHeight="1">
      <c r="B395" s="93"/>
      <c r="C395" s="93"/>
      <c r="D395" s="93"/>
      <c r="E395" s="93"/>
      <c r="F395" s="93"/>
      <c r="G395" s="89"/>
      <c r="H395" s="88"/>
      <c r="J395" s="12"/>
      <c r="K395" s="12"/>
      <c r="L395" s="12"/>
      <c r="M395" s="12"/>
      <c r="N395" s="12"/>
      <c r="O395" s="12"/>
      <c r="P395" s="12"/>
      <c r="Q395" s="12"/>
      <c r="R395" s="12"/>
      <c r="S395" s="12"/>
      <c r="T395" s="12"/>
      <c r="U395" s="12"/>
      <c r="V395" s="12"/>
      <c r="W395" s="12"/>
    </row>
    <row r="396" spans="2:23" s="16" customFormat="1" ht="16.5" customHeight="1">
      <c r="B396" s="93"/>
      <c r="C396" s="93"/>
      <c r="D396" s="93"/>
      <c r="E396" s="93"/>
      <c r="F396" s="93"/>
      <c r="G396" s="88"/>
      <c r="H396" s="88"/>
      <c r="J396" s="12"/>
      <c r="K396" s="12"/>
      <c r="L396" s="12"/>
      <c r="M396" s="12"/>
      <c r="N396" s="12"/>
      <c r="O396" s="12"/>
      <c r="P396" s="12"/>
      <c r="Q396" s="12"/>
      <c r="R396" s="12"/>
      <c r="S396" s="12"/>
      <c r="T396" s="12"/>
      <c r="U396" s="12"/>
      <c r="V396" s="12"/>
      <c r="W396" s="12"/>
    </row>
    <row r="397" spans="2:23" ht="16.5" customHeight="1">
      <c r="B397" s="93"/>
      <c r="C397" s="93"/>
      <c r="D397" s="93"/>
      <c r="E397" s="93"/>
      <c r="F397" s="93"/>
      <c r="G397" s="93"/>
      <c r="H397" s="93"/>
    </row>
    <row r="398" spans="2:23" ht="16.5" customHeight="1">
      <c r="B398" s="121">
        <f t="array" ref="B398:H398">Días+22+DATE(Calendario12Año,Calendario12MesOpción,1)-WEEKDAY(DATE(Calendario12Año,Calendario12MesOpción,1),DíaDeLaSemanaOpción)</f>
        <v>44914</v>
      </c>
      <c r="C398" s="121">
        <v>44915</v>
      </c>
      <c r="D398" s="121">
        <v>44916</v>
      </c>
      <c r="E398" s="121">
        <v>44917</v>
      </c>
      <c r="F398" s="121">
        <v>44918</v>
      </c>
      <c r="G398" s="121">
        <v>44919</v>
      </c>
      <c r="H398" s="121">
        <v>44920</v>
      </c>
    </row>
    <row r="399" spans="2:23" ht="16.5" customHeight="1">
      <c r="B399" s="336" t="s">
        <v>235</v>
      </c>
      <c r="C399" s="337"/>
      <c r="D399" s="338"/>
      <c r="E399" s="88"/>
      <c r="F399" s="88"/>
      <c r="G399" s="88"/>
      <c r="H399" s="88"/>
    </row>
    <row r="400" spans="2:23" ht="16.5" customHeight="1">
      <c r="B400" s="93"/>
      <c r="C400" s="93"/>
      <c r="D400" s="88"/>
      <c r="E400" s="88"/>
      <c r="F400" s="88"/>
      <c r="G400" s="88"/>
      <c r="H400" s="88"/>
    </row>
    <row r="401" spans="1:8" ht="16.5" customHeight="1">
      <c r="B401" s="93"/>
      <c r="C401" s="93"/>
      <c r="D401" s="88"/>
      <c r="E401" s="88"/>
      <c r="F401" s="88"/>
      <c r="G401" s="88"/>
      <c r="H401" s="88"/>
    </row>
    <row r="402" spans="1:8" ht="16.5" customHeight="1">
      <c r="B402" s="93"/>
      <c r="C402" s="93"/>
      <c r="D402" s="93"/>
      <c r="E402" s="93"/>
      <c r="F402" s="93"/>
      <c r="G402" s="93"/>
      <c r="H402" s="93"/>
    </row>
    <row r="403" spans="1:8" ht="16.5" customHeight="1">
      <c r="B403" s="121">
        <f t="array" ref="B403:H403">Días+29+DATE(Calendario12Año,Calendario12MesOpción,1)-WEEKDAY(DATE(Calendario12Año,Calendario12MesOpción,1),DíaDeLaSemanaOpción)</f>
        <v>44921</v>
      </c>
      <c r="C403" s="121">
        <v>44922</v>
      </c>
      <c r="D403" s="121">
        <v>44923</v>
      </c>
      <c r="E403" s="121">
        <v>44924</v>
      </c>
      <c r="F403" s="135">
        <v>44925</v>
      </c>
      <c r="G403" s="135">
        <v>44926</v>
      </c>
      <c r="H403" s="120">
        <v>44927</v>
      </c>
    </row>
    <row r="404" spans="1:8" ht="16.5" customHeight="1">
      <c r="B404" s="329" t="s">
        <v>236</v>
      </c>
      <c r="C404" s="339"/>
      <c r="D404" s="339"/>
      <c r="E404" s="330"/>
      <c r="F404" s="93"/>
      <c r="G404" s="93"/>
      <c r="H404" s="93"/>
    </row>
    <row r="405" spans="1:8" ht="16.5" customHeight="1">
      <c r="A405" s="22"/>
      <c r="B405" s="89"/>
      <c r="C405" s="88"/>
      <c r="D405" s="93"/>
      <c r="E405" s="93"/>
      <c r="F405" s="93"/>
      <c r="G405" s="93"/>
      <c r="H405" s="93"/>
    </row>
    <row r="406" spans="1:8" ht="16.5" customHeight="1">
      <c r="B406" s="87"/>
      <c r="C406" s="87"/>
      <c r="D406" s="104"/>
      <c r="E406" s="104"/>
      <c r="F406" s="104"/>
      <c r="G406" s="104"/>
      <c r="H406" s="104"/>
    </row>
    <row r="407" spans="1:8" ht="16.5" customHeight="1">
      <c r="B407" s="120">
        <f t="array" ref="B407:C407">Días+36+DATE(Calendario12Año,Calendario12MesOpción,1)-WEEKDAY(DATE(Calendario12Año,Calendario12MesOpción,1),DíaDeLaSemanaOpción)</f>
        <v>44928</v>
      </c>
      <c r="C407" s="120">
        <v>44929</v>
      </c>
      <c r="D407" s="323" t="s">
        <v>1</v>
      </c>
      <c r="E407" s="324"/>
      <c r="F407" s="324"/>
      <c r="G407" s="324"/>
      <c r="H407" s="325"/>
    </row>
    <row r="408" spans="1:8" ht="16.5" customHeight="1">
      <c r="B408" s="93"/>
      <c r="C408" s="93"/>
      <c r="D408" s="320"/>
      <c r="E408" s="321"/>
      <c r="F408" s="321"/>
      <c r="G408" s="321"/>
      <c r="H408" s="322"/>
    </row>
    <row r="409" spans="1:8" ht="16.5" customHeight="1">
      <c r="B409" s="104"/>
      <c r="C409" s="104"/>
      <c r="D409" s="270"/>
      <c r="E409" s="271"/>
      <c r="F409" s="271"/>
      <c r="G409" s="271"/>
      <c r="H409" s="272"/>
    </row>
  </sheetData>
  <mergeCells count="193">
    <mergeCell ref="D213:H213"/>
    <mergeCell ref="B251:C251"/>
    <mergeCell ref="E115:H115"/>
    <mergeCell ref="D250:H250"/>
    <mergeCell ref="G204:H204"/>
    <mergeCell ref="G256:H257"/>
    <mergeCell ref="B268:B269"/>
    <mergeCell ref="G16:H16"/>
    <mergeCell ref="G234:H234"/>
    <mergeCell ref="H189:H190"/>
    <mergeCell ref="G222:H223"/>
    <mergeCell ref="B107:G107"/>
    <mergeCell ref="G148:H148"/>
    <mergeCell ref="G108:H109"/>
    <mergeCell ref="D140:H143"/>
    <mergeCell ref="E136:H136"/>
    <mergeCell ref="B143:C143"/>
    <mergeCell ref="G249:H249"/>
    <mergeCell ref="C226:F226"/>
    <mergeCell ref="G110:H110"/>
    <mergeCell ref="G120:H120"/>
    <mergeCell ref="G147:H147"/>
    <mergeCell ref="G186:H186"/>
    <mergeCell ref="G195:H195"/>
    <mergeCell ref="K16:N16"/>
    <mergeCell ref="K15:N15"/>
    <mergeCell ref="K18:N18"/>
    <mergeCell ref="K19:N19"/>
    <mergeCell ref="K20:N20"/>
    <mergeCell ref="K22:N22"/>
    <mergeCell ref="E26:H26"/>
    <mergeCell ref="B55:H55"/>
    <mergeCell ref="F101:H101"/>
    <mergeCell ref="E37:H37"/>
    <mergeCell ref="G49:H49"/>
    <mergeCell ref="D95:H95"/>
    <mergeCell ref="E42:H42"/>
    <mergeCell ref="K21:N21"/>
    <mergeCell ref="D48:H48"/>
    <mergeCell ref="E70:H70"/>
    <mergeCell ref="D96:H96"/>
    <mergeCell ref="G85:H85"/>
    <mergeCell ref="G81:H82"/>
    <mergeCell ref="G393:H393"/>
    <mergeCell ref="G210:H210"/>
    <mergeCell ref="E263:H263"/>
    <mergeCell ref="D233:G233"/>
    <mergeCell ref="D236:H236"/>
    <mergeCell ref="D272:H272"/>
    <mergeCell ref="D175:H175"/>
    <mergeCell ref="D173:H173"/>
    <mergeCell ref="G196:H196"/>
    <mergeCell ref="G287:H287"/>
    <mergeCell ref="D252:H252"/>
    <mergeCell ref="G274:H274"/>
    <mergeCell ref="H327:H328"/>
    <mergeCell ref="G275:H275"/>
    <mergeCell ref="B259:G259"/>
    <mergeCell ref="B252:C252"/>
    <mergeCell ref="B258:G258"/>
    <mergeCell ref="D193:H193"/>
    <mergeCell ref="G296:G299"/>
    <mergeCell ref="G246:H246"/>
    <mergeCell ref="G303:H303"/>
    <mergeCell ref="G238:H238"/>
    <mergeCell ref="F268:H268"/>
    <mergeCell ref="D280:H280"/>
    <mergeCell ref="B399:D399"/>
    <mergeCell ref="B404:E404"/>
    <mergeCell ref="F71:H71"/>
    <mergeCell ref="D232:G232"/>
    <mergeCell ref="E210:F210"/>
    <mergeCell ref="G168:H168"/>
    <mergeCell ref="G185:H185"/>
    <mergeCell ref="G226:H226"/>
    <mergeCell ref="G128:H128"/>
    <mergeCell ref="G137:H137"/>
    <mergeCell ref="G170:H170"/>
    <mergeCell ref="G220:H220"/>
    <mergeCell ref="G245:H245"/>
    <mergeCell ref="G264:H264"/>
    <mergeCell ref="C268:C270"/>
    <mergeCell ref="D268:E268"/>
    <mergeCell ref="F273:H273"/>
    <mergeCell ref="G347:H347"/>
    <mergeCell ref="G360:H360"/>
    <mergeCell ref="E119:H119"/>
    <mergeCell ref="D116:H116"/>
    <mergeCell ref="G205:H205"/>
    <mergeCell ref="F244:H244"/>
    <mergeCell ref="G247:H248"/>
    <mergeCell ref="D408:H409"/>
    <mergeCell ref="D407:H407"/>
    <mergeCell ref="D351:H351"/>
    <mergeCell ref="D320:H320"/>
    <mergeCell ref="D282:H282"/>
    <mergeCell ref="D321:H321"/>
    <mergeCell ref="D379:H379"/>
    <mergeCell ref="D350:H350"/>
    <mergeCell ref="D352:H352"/>
    <mergeCell ref="D377:H377"/>
    <mergeCell ref="G331:H331"/>
    <mergeCell ref="D322:H322"/>
    <mergeCell ref="G383:H383"/>
    <mergeCell ref="G365:H365"/>
    <mergeCell ref="G326:H326"/>
    <mergeCell ref="G288:H288"/>
    <mergeCell ref="G304:H304"/>
    <mergeCell ref="G339:H339"/>
    <mergeCell ref="G343:H344"/>
    <mergeCell ref="G345:H345"/>
    <mergeCell ref="B343:D343"/>
    <mergeCell ref="E302:H302"/>
    <mergeCell ref="E286:H286"/>
    <mergeCell ref="B388:C388"/>
    <mergeCell ref="E192:H192"/>
    <mergeCell ref="B200:H200"/>
    <mergeCell ref="B201:D201"/>
    <mergeCell ref="F201:H201"/>
    <mergeCell ref="G188:H188"/>
    <mergeCell ref="G187:H187"/>
    <mergeCell ref="C118:H118"/>
    <mergeCell ref="G139:H139"/>
    <mergeCell ref="G127:H127"/>
    <mergeCell ref="G158:H158"/>
    <mergeCell ref="G171:H171"/>
    <mergeCell ref="G179:G180"/>
    <mergeCell ref="G227:H227"/>
    <mergeCell ref="H232:H233"/>
    <mergeCell ref="G228:H228"/>
    <mergeCell ref="E125:H125"/>
    <mergeCell ref="E203:H203"/>
    <mergeCell ref="F135:H135"/>
    <mergeCell ref="B243:G243"/>
    <mergeCell ref="G38:H38"/>
    <mergeCell ref="G102:H102"/>
    <mergeCell ref="G103:H103"/>
    <mergeCell ref="G104:H104"/>
    <mergeCell ref="E220:F220"/>
    <mergeCell ref="G221:H221"/>
    <mergeCell ref="E156:H156"/>
    <mergeCell ref="E202:H202"/>
    <mergeCell ref="C209:H209"/>
    <mergeCell ref="C219:H219"/>
    <mergeCell ref="F134:H134"/>
    <mergeCell ref="B141:C141"/>
    <mergeCell ref="D194:H194"/>
    <mergeCell ref="G197:H197"/>
    <mergeCell ref="G138:H138"/>
    <mergeCell ref="G157:H157"/>
    <mergeCell ref="G76:H76"/>
    <mergeCell ref="B10:F10"/>
    <mergeCell ref="B127:F127"/>
    <mergeCell ref="B54:F54"/>
    <mergeCell ref="B11:C11"/>
    <mergeCell ref="G12:H12"/>
    <mergeCell ref="G20:H20"/>
    <mergeCell ref="G105:H105"/>
    <mergeCell ref="G11:H11"/>
    <mergeCell ref="G43:H43"/>
    <mergeCell ref="G56:H56"/>
    <mergeCell ref="D64:H66"/>
    <mergeCell ref="B25:E25"/>
    <mergeCell ref="E47:H47"/>
    <mergeCell ref="E36:H36"/>
    <mergeCell ref="D30:H30"/>
    <mergeCell ref="D32:H32"/>
    <mergeCell ref="B26:C26"/>
    <mergeCell ref="G39:H39"/>
    <mergeCell ref="D117:H117"/>
    <mergeCell ref="G54:H54"/>
    <mergeCell ref="G122:H122"/>
    <mergeCell ref="G121:H121"/>
    <mergeCell ref="G123:H123"/>
    <mergeCell ref="G124:H124"/>
    <mergeCell ref="B331:B332"/>
    <mergeCell ref="G305:H305"/>
    <mergeCell ref="G340:H340"/>
    <mergeCell ref="G370:H370"/>
    <mergeCell ref="F293:H293"/>
    <mergeCell ref="G309:H309"/>
    <mergeCell ref="E301:H301"/>
    <mergeCell ref="G295:H295"/>
    <mergeCell ref="G289:H289"/>
    <mergeCell ref="B351:C351"/>
    <mergeCell ref="E294:H294"/>
    <mergeCell ref="G338:H338"/>
    <mergeCell ref="D336:H336"/>
    <mergeCell ref="E342:H342"/>
    <mergeCell ref="G332:H332"/>
    <mergeCell ref="G306:H307"/>
    <mergeCell ref="G310:H310"/>
    <mergeCell ref="G311:G312"/>
  </mergeCells>
  <phoneticPr fontId="4" type="noConversion"/>
  <conditionalFormatting sqref="B9:H9 B19:H19 B30:C31 G5:H5 B15:H15 B12:E13 K385 B5:B7 G87 C405 G11 G21 H22 H28 H13 H16:H17 K7 H5:H6 D11:E11 H399 B16:E17 B21:D22 D28:F28 B24:H24 B3:H3 G168:G169 G269 H327 G228:G229 B20 B10 D27 E26">
    <cfRule type="expression" dxfId="308" priority="994">
      <formula>MONTH(B3)&lt;&gt;Calendario1MesOpción</formula>
    </cfRule>
  </conditionalFormatting>
  <conditionalFormatting sqref="B41:H41 B53:H53 B64:C65 B50:D51 B47:D47 B42 E42 B46:H46 F58:H58 B35:H35 C49:D49 B48:B49 B56:F56 B38:F39 B36:E37 B54:B55">
    <cfRule type="expression" dxfId="307" priority="983">
      <formula>MONTH(B35)&lt;&gt;Calendario2MesOpción</formula>
    </cfRule>
  </conditionalFormatting>
  <conditionalFormatting sqref="B89:D89 H69 B80:H80 B96:C96 B70:D73 B76:D79 B75:H75 B84:H84 B81:F82">
    <cfRule type="expression" dxfId="306" priority="981">
      <formula>MONTH(B69)&lt;&gt;Calendario3MesOpción</formula>
    </cfRule>
  </conditionalFormatting>
  <conditionalFormatting sqref="E100:H100 B106:H106 B126:H126 B140:C140 B114:H114 B128:F130 D102:D104 B116 B133:H133 E134:F135 B141 B149:E149 B127 G127">
    <cfRule type="expression" dxfId="305" priority="979">
      <formula>MONTH(B100)&lt;&gt;Calendario4MesOpción</formula>
    </cfRule>
  </conditionalFormatting>
  <conditionalFormatting sqref="B158:C159 B155:H155 B161:H161 B150:H150 G146:H146 B151:F153 B167:H167 B173:C173 B162:D165 B174">
    <cfRule type="expression" dxfId="304" priority="977">
      <formula>MONTH(B146)&lt;&gt;Calendario5MesOpción</formula>
    </cfRule>
  </conditionalFormatting>
  <conditionalFormatting sqref="B184:H184 B191:H191 B199:H199 B213:C213 D196:F196 C178:H178 B208:H208 D195 B224:D224 B192:E192 B200 B204:E205 B206:D206 E202">
    <cfRule type="expression" dxfId="303" priority="975">
      <formula>MONTH(B178)&lt;&gt;Calendario6MesOpción</formula>
    </cfRule>
  </conditionalFormatting>
  <conditionalFormatting sqref="E218:H218 B225:H225 B231:H231 B235:H235 E237 E239 B250:C250 B242:G242 B268 B236:D236">
    <cfRule type="expression" dxfId="302" priority="973">
      <formula>MONTH(B218)&lt;&gt;Calendario7MesOpción</formula>
    </cfRule>
  </conditionalFormatting>
  <conditionalFormatting sqref="F269 E238 B276:F276 E277 B281 B273:B274">
    <cfRule type="expression" dxfId="301" priority="971">
      <formula>MONTH(B238)&lt;&gt;Calendario8MesOpción</formula>
    </cfRule>
  </conditionalFormatting>
  <conditionalFormatting sqref="B300:H300 B308:H308 B302:C303 B285 B296 B292:H293 B320:C321 B315:H315 B301:E301">
    <cfRule type="expression" dxfId="300" priority="969">
      <formula>MONTH(B285)&lt;&gt;Calendario9MesOpción</formula>
    </cfRule>
  </conditionalFormatting>
  <conditionalFormatting sqref="B341:H341 B335:H335 B330:H330 B347:C348 B350:C350 C333 B325:H325 D337:F338 B346:H346 B356:C357 D336 C331:D332">
    <cfRule type="expression" dxfId="299" priority="959">
      <formula>MONTH(B325)&lt;&gt;Calendario10MesOpción</formula>
    </cfRule>
  </conditionalFormatting>
  <conditionalFormatting sqref="B359:H359 B364:H364 B369:H369 B361:F362 B373:C373 B378:C378 C360:F360 B370:F371 B355:H355">
    <cfRule type="expression" dxfId="298" priority="958">
      <formula>MONTH(B355)&lt;&gt;Calendario11MesOpción</formula>
    </cfRule>
  </conditionalFormatting>
  <conditionalFormatting sqref="B387:H387 B403:H403 B407:C407 B382:H382 B392:H392 B398:H398">
    <cfRule type="expression" dxfId="297" priority="957">
      <formula>MONTH(B382)&lt;&gt;Calendario12MesOpción</formula>
    </cfRule>
  </conditionalFormatting>
  <conditionalFormatting sqref="D156">
    <cfRule type="expression" dxfId="296" priority="761">
      <formula>MONTH(D156)&lt;&gt;Calendario1MesOpción</formula>
    </cfRule>
  </conditionalFormatting>
  <conditionalFormatting sqref="H396">
    <cfRule type="expression" dxfId="295" priority="749">
      <formula>MONTH(H396)&lt;&gt;Calendario1MesOpción</formula>
    </cfRule>
  </conditionalFormatting>
  <conditionalFormatting sqref="K5">
    <cfRule type="expression" dxfId="294" priority="640">
      <formula>MONTH(K5)&lt;&gt;Calendario1MesOpción</formula>
    </cfRule>
  </conditionalFormatting>
  <conditionalFormatting sqref="K8">
    <cfRule type="expression" dxfId="293" priority="638">
      <formula>MONTH(K8)&lt;&gt;Calendario1MesOpción</formula>
    </cfRule>
  </conditionalFormatting>
  <conditionalFormatting sqref="F102:F103">
    <cfRule type="expression" dxfId="292" priority="602">
      <formula>MONTH(F102)&lt;&gt;Calendario4MesOpción</formula>
    </cfRule>
  </conditionalFormatting>
  <conditionalFormatting sqref="B238">
    <cfRule type="expression" dxfId="291" priority="599">
      <formula>MONTH(B238)&lt;&gt;Calendario8MesOpción</formula>
    </cfRule>
  </conditionalFormatting>
  <conditionalFormatting sqref="D400:D401">
    <cfRule type="expression" dxfId="290" priority="597">
      <formula>MONTH(D400)&lt;&gt;Calendario12MesOpción</formula>
    </cfRule>
  </conditionalFormatting>
  <conditionalFormatting sqref="E399:E401">
    <cfRule type="expression" dxfId="289" priority="596">
      <formula>MONTH(E399)&lt;&gt;Calendario12MesOpción</formula>
    </cfRule>
  </conditionalFormatting>
  <conditionalFormatting sqref="G39">
    <cfRule type="expression" dxfId="288" priority="594">
      <formula>MONTH(G39)&lt;&gt;Calendario1MesOpción</formula>
    </cfRule>
  </conditionalFormatting>
  <conditionalFormatting sqref="G20">
    <cfRule type="expression" dxfId="287" priority="576">
      <formula>MONTH(G20)&lt;&gt;Calendario1MesOpción</formula>
    </cfRule>
  </conditionalFormatting>
  <conditionalFormatting sqref="G181:G182">
    <cfRule type="expression" dxfId="286" priority="588">
      <formula>MONTH(G181)&lt;&gt;Calendario1MesOpción</formula>
    </cfRule>
  </conditionalFormatting>
  <conditionalFormatting sqref="G50">
    <cfRule type="expression" dxfId="285" priority="574">
      <formula>MONTH(G50)&lt;&gt;Calendario1MesOpción</formula>
    </cfRule>
  </conditionalFormatting>
  <conditionalFormatting sqref="G43">
    <cfRule type="expression" dxfId="284" priority="575">
      <formula>MONTH(G43)&lt;&gt;Calendario1MesOpción</formula>
    </cfRule>
  </conditionalFormatting>
  <conditionalFormatting sqref="G17">
    <cfRule type="expression" dxfId="283" priority="557">
      <formula>MONTH(G17)&lt;&gt;Calendario1MesOpción</formula>
    </cfRule>
  </conditionalFormatting>
  <conditionalFormatting sqref="G111">
    <cfRule type="expression" dxfId="282" priority="570">
      <formula>MONTH(G111)&lt;&gt;Calendario1MesOpción</formula>
    </cfRule>
  </conditionalFormatting>
  <conditionalFormatting sqref="G77">
    <cfRule type="expression" dxfId="281" priority="572">
      <formula>MONTH(G77)&lt;&gt;Calendario1MesOpción</formula>
    </cfRule>
  </conditionalFormatting>
  <conditionalFormatting sqref="G86">
    <cfRule type="expression" dxfId="280" priority="571">
      <formula>MONTH(G86)&lt;&gt;Calendario1MesOpción</formula>
    </cfRule>
  </conditionalFormatting>
  <conditionalFormatting sqref="G51">
    <cfRule type="expression" dxfId="279" priority="553">
      <formula>MONTH(G51)&lt;&gt;Calendario1MesOpción</formula>
    </cfRule>
  </conditionalFormatting>
  <conditionalFormatting sqref="G158:G159">
    <cfRule type="expression" dxfId="278" priority="568">
      <formula>MONTH(G158)&lt;&gt;Calendario1MesOpción</formula>
    </cfRule>
  </conditionalFormatting>
  <conditionalFormatting sqref="G44">
    <cfRule type="expression" dxfId="277" priority="555">
      <formula>MONTH(G44)&lt;&gt;Calendario1MesOpción</formula>
    </cfRule>
  </conditionalFormatting>
  <conditionalFormatting sqref="G170">
    <cfRule type="expression" dxfId="276" priority="564">
      <formula>MONTH(G170)&lt;&gt;Calendario1MesOpción</formula>
    </cfRule>
  </conditionalFormatting>
  <conditionalFormatting sqref="G56">
    <cfRule type="expression" dxfId="275" priority="552">
      <formula>MONTH(G56)&lt;&gt;Calendario1MesOpción</formula>
    </cfRule>
  </conditionalFormatting>
  <conditionalFormatting sqref="G39">
    <cfRule type="expression" dxfId="274" priority="554">
      <formula>MONTH(G39)&lt;&gt;Calendario1MesOpción</formula>
    </cfRule>
  </conditionalFormatting>
  <conditionalFormatting sqref="G78">
    <cfRule type="expression" dxfId="273" priority="550">
      <formula>MONTH(G78)&lt;&gt;Calendario1MesOpción</formula>
    </cfRule>
  </conditionalFormatting>
  <conditionalFormatting sqref="G28">
    <cfRule type="expression" dxfId="272" priority="547">
      <formula>MONTH(G28)&lt;&gt;Calendario1MesOpción</formula>
    </cfRule>
  </conditionalFormatting>
  <conditionalFormatting sqref="G28">
    <cfRule type="expression" dxfId="271" priority="548">
      <formula>MONTH(G28)&lt;&gt;Calendario1MesOpción</formula>
    </cfRule>
  </conditionalFormatting>
  <conditionalFormatting sqref="G296">
    <cfRule type="expression" dxfId="270" priority="537">
      <formula>MONTH(G296)&lt;&gt;Calendario1MesOpción</formula>
    </cfRule>
  </conditionalFormatting>
  <conditionalFormatting sqref="G112">
    <cfRule type="expression" dxfId="269" priority="542">
      <formula>MONTH(G112)&lt;&gt;Calendario1MesOpción</formula>
    </cfRule>
  </conditionalFormatting>
  <conditionalFormatting sqref="G313">
    <cfRule type="expression" dxfId="268" priority="531">
      <formula>MONTH(G313)&lt;&gt;Calendario1MesOpción</formula>
    </cfRule>
  </conditionalFormatting>
  <conditionalFormatting sqref="G159">
    <cfRule type="expression" dxfId="267" priority="538">
      <formula>MONTH(G159)&lt;&gt;Calendario1MesOpción</formula>
    </cfRule>
  </conditionalFormatting>
  <conditionalFormatting sqref="G296">
    <cfRule type="expression" dxfId="266" priority="536">
      <formula>MONTH(G296)&lt;&gt;Calendario1MesOpción</formula>
    </cfRule>
  </conditionalFormatting>
  <conditionalFormatting sqref="G313">
    <cfRule type="expression" dxfId="265" priority="530">
      <formula>MONTH(G313)&lt;&gt;Calendario1MesOpción</formula>
    </cfRule>
  </conditionalFormatting>
  <conditionalFormatting sqref="H312">
    <cfRule type="expression" dxfId="264" priority="487">
      <formula>MONTH(H312)&lt;&gt;Calendario1MesOpción</formula>
    </cfRule>
  </conditionalFormatting>
  <conditionalFormatting sqref="H22">
    <cfRule type="expression" dxfId="263" priority="478">
      <formula>MONTH(H22)&lt;&gt;Calendario1MesOpción</formula>
    </cfRule>
  </conditionalFormatting>
  <conditionalFormatting sqref="H50">
    <cfRule type="expression" dxfId="262" priority="472">
      <formula>MONTH(H50)&lt;&gt;Calendario1MesOpción</formula>
    </cfRule>
  </conditionalFormatting>
  <conditionalFormatting sqref="H44">
    <cfRule type="expression" dxfId="261" priority="473">
      <formula>MONTH(H44)&lt;&gt;Calendario1MesOpción</formula>
    </cfRule>
  </conditionalFormatting>
  <conditionalFormatting sqref="H313">
    <cfRule type="expression" dxfId="260" priority="452">
      <formula>MONTH(H313)&lt;&gt;Calendario1MesOpción</formula>
    </cfRule>
  </conditionalFormatting>
  <conditionalFormatting sqref="H296">
    <cfRule type="expression" dxfId="259" priority="454">
      <formula>MONTH(H296)&lt;&gt;Calendario1MesOpción</formula>
    </cfRule>
  </conditionalFormatting>
  <conditionalFormatting sqref="C5:C8">
    <cfRule type="expression" dxfId="258" priority="441">
      <formula>MONTH(C5)&lt;&gt;Calendario1MesOpción</formula>
    </cfRule>
  </conditionalFormatting>
  <conditionalFormatting sqref="B100:C100">
    <cfRule type="expression" dxfId="257" priority="438">
      <formula>MONTH(B100)&lt;&gt;Calendario2MesOpción</formula>
    </cfRule>
  </conditionalFormatting>
  <conditionalFormatting sqref="B136:B138">
    <cfRule type="expression" dxfId="256" priority="431">
      <formula>MONTH(B136)&lt;&gt;Calendario4MesOpción</formula>
    </cfRule>
  </conditionalFormatting>
  <conditionalFormatting sqref="D146:E146">
    <cfRule type="expression" dxfId="255" priority="430">
      <formula>MONTH(D146)&lt;&gt;Calendario4MesOpción</formula>
    </cfRule>
  </conditionalFormatting>
  <conditionalFormatting sqref="B134:D135 C136:D138">
    <cfRule type="expression" dxfId="254" priority="433">
      <formula>MONTH(B134)&lt;&gt;Calendario4MesOpción</formula>
    </cfRule>
  </conditionalFormatting>
  <conditionalFormatting sqref="B156:B157">
    <cfRule type="expression" dxfId="253" priority="425">
      <formula>MONTH(B156)&lt;&gt;Calendario5MesOpción</formula>
    </cfRule>
  </conditionalFormatting>
  <conditionalFormatting sqref="C156:C157">
    <cfRule type="expression" dxfId="252" priority="424">
      <formula>MONTH(C156)&lt;&gt;Calendario5MesOpción</formula>
    </cfRule>
  </conditionalFormatting>
  <conditionalFormatting sqref="D157">
    <cfRule type="expression" dxfId="251" priority="423">
      <formula>MONTH(D157)&lt;&gt;Calendario5MesOpción</formula>
    </cfRule>
  </conditionalFormatting>
  <conditionalFormatting sqref="E157">
    <cfRule type="expression" dxfId="250" priority="422">
      <formula>MONTH(E157)&lt;&gt;Calendario5MesOpción</formula>
    </cfRule>
  </conditionalFormatting>
  <conditionalFormatting sqref="F157">
    <cfRule type="expression" dxfId="249" priority="421">
      <formula>MONTH(F157)&lt;&gt;Calendario5MesOpción</formula>
    </cfRule>
  </conditionalFormatting>
  <conditionalFormatting sqref="B146:C146">
    <cfRule type="expression" dxfId="248" priority="414">
      <formula>MONTH(B146)&lt;&gt;Calendario5MesOpción</formula>
    </cfRule>
  </conditionalFormatting>
  <conditionalFormatting sqref="B218:C218">
    <cfRule type="expression" dxfId="247" priority="404">
      <formula>MONTH(B218)&lt;&gt;Calendario6MesOpción</formula>
    </cfRule>
  </conditionalFormatting>
  <conditionalFormatting sqref="B255:C255">
    <cfRule type="expression" dxfId="246" priority="403">
      <formula>MONTH(B255)&lt;&gt;Calendario9MesOpción</formula>
    </cfRule>
  </conditionalFormatting>
  <conditionalFormatting sqref="C280">
    <cfRule type="expression" dxfId="245" priority="399">
      <formula>MONTH(C280)&lt;&gt;Calendario9MesOpción</formula>
    </cfRule>
  </conditionalFormatting>
  <conditionalFormatting sqref="D285:H285">
    <cfRule type="expression" dxfId="244" priority="393">
      <formula>MONTH(D285)&lt;&gt;Calendario9MesOpción</formula>
    </cfRule>
  </conditionalFormatting>
  <conditionalFormatting sqref="B280">
    <cfRule type="expression" dxfId="243" priority="395">
      <formula>MONTH(B280)&lt;&gt;Calendario8MesOpción</formula>
    </cfRule>
  </conditionalFormatting>
  <conditionalFormatting sqref="G276">
    <cfRule type="expression" dxfId="242" priority="391">
      <formula>MONTH(G276)&lt;&gt;Calendario9MesOpción</formula>
    </cfRule>
  </conditionalFormatting>
  <conditionalFormatting sqref="H276">
    <cfRule type="expression" dxfId="241" priority="390">
      <formula>MONTH(H276)&lt;&gt;Calendario9MesOpción</formula>
    </cfRule>
  </conditionalFormatting>
  <conditionalFormatting sqref="G357">
    <cfRule type="expression" dxfId="240" priority="385">
      <formula>MONTH(G357)&lt;&gt;Calendario1MesOpción</formula>
    </cfRule>
  </conditionalFormatting>
  <conditionalFormatting sqref="G357">
    <cfRule type="expression" dxfId="239" priority="384">
      <formula>MONTH(G357)&lt;&gt;Calendario1MesOpción</formula>
    </cfRule>
  </conditionalFormatting>
  <conditionalFormatting sqref="G38">
    <cfRule type="expression" dxfId="238" priority="346">
      <formula>MONTH(G38)&lt;&gt;Calendario1MesOpción</formula>
    </cfRule>
  </conditionalFormatting>
  <conditionalFormatting sqref="H51">
    <cfRule type="expression" dxfId="237" priority="343">
      <formula>MONTH(H51)&lt;&gt;Calendario1MesOpción</formula>
    </cfRule>
  </conditionalFormatting>
  <conditionalFormatting sqref="D267:H267">
    <cfRule type="expression" dxfId="236" priority="379">
      <formula>MONTH(D267)&lt;&gt;Calendario8MesOpción</formula>
    </cfRule>
  </conditionalFormatting>
  <conditionalFormatting sqref="D255:F255">
    <cfRule type="expression" dxfId="235" priority="377">
      <formula>MONTH(D255)&lt;&gt;Calendario9MesOpción</formula>
    </cfRule>
  </conditionalFormatting>
  <conditionalFormatting sqref="B265">
    <cfRule type="expression" dxfId="234" priority="374">
      <formula>MONTH(B265)&lt;&gt;Calendario7MesOpción</formula>
    </cfRule>
  </conditionalFormatting>
  <conditionalFormatting sqref="C267">
    <cfRule type="expression" dxfId="233" priority="372">
      <formula>MONTH(C267)&lt;&gt;Calendario8MesOpción</formula>
    </cfRule>
  </conditionalFormatting>
  <conditionalFormatting sqref="B267">
    <cfRule type="expression" dxfId="232" priority="371">
      <formula>MONTH(B267)&lt;&gt;Calendario8MesOpción</formula>
    </cfRule>
  </conditionalFormatting>
  <conditionalFormatting sqref="E240">
    <cfRule type="expression" dxfId="231" priority="365">
      <formula>MONTH(E240)&lt;&gt;Calendario7MesOpción</formula>
    </cfRule>
  </conditionalFormatting>
  <conditionalFormatting sqref="G6">
    <cfRule type="expression" dxfId="230" priority="354">
      <formula>MONTH(G6)&lt;&gt;Calendario1MesOpción</formula>
    </cfRule>
  </conditionalFormatting>
  <conditionalFormatting sqref="H21">
    <cfRule type="expression" dxfId="229" priority="353">
      <formula>MONTH(H21)&lt;&gt;Calendario1MesOpción</formula>
    </cfRule>
  </conditionalFormatting>
  <conditionalFormatting sqref="G12">
    <cfRule type="expression" dxfId="228" priority="348">
      <formula>MONTH(G12)&lt;&gt;Calendario1MesOpción</formula>
    </cfRule>
  </conditionalFormatting>
  <conditionalFormatting sqref="G12">
    <cfRule type="expression" dxfId="227" priority="347">
      <formula>MONTH(G12)&lt;&gt;Calendario1MesOpción</formula>
    </cfRule>
  </conditionalFormatting>
  <conditionalFormatting sqref="H51">
    <cfRule type="expression" dxfId="226" priority="342">
      <formula>MONTH(H51)&lt;&gt;Calendario1MesOpción</formula>
    </cfRule>
  </conditionalFormatting>
  <conditionalFormatting sqref="G38">
    <cfRule type="expression" dxfId="225" priority="345">
      <formula>MONTH(G38)&lt;&gt;Calendario1MesOpción</formula>
    </cfRule>
  </conditionalFormatting>
  <conditionalFormatting sqref="H73">
    <cfRule type="expression" dxfId="224" priority="339">
      <formula>MONTH(H73)&lt;&gt;Calendario1MesOpción</formula>
    </cfRule>
  </conditionalFormatting>
  <conditionalFormatting sqref="H72">
    <cfRule type="expression" dxfId="223" priority="341">
      <formula>MONTH(H72)&lt;&gt;Calendario1MesOpción</formula>
    </cfRule>
  </conditionalFormatting>
  <conditionalFormatting sqref="H73">
    <cfRule type="expression" dxfId="222" priority="340">
      <formula>MONTH(H73)&lt;&gt;Calendario1MesOpción</formula>
    </cfRule>
  </conditionalFormatting>
  <conditionalFormatting sqref="G76">
    <cfRule type="expression" dxfId="221" priority="338">
      <formula>MONTH(G76)&lt;&gt;Calendario1MesOpción</formula>
    </cfRule>
  </conditionalFormatting>
  <conditionalFormatting sqref="H86">
    <cfRule type="expression" dxfId="220" priority="336">
      <formula>MONTH(H86)&lt;&gt;Calendario1MesOpción</formula>
    </cfRule>
  </conditionalFormatting>
  <conditionalFormatting sqref="H87">
    <cfRule type="expression" dxfId="219" priority="335">
      <formula>MONTH(H87)&lt;&gt;Calendario1MesOpción</formula>
    </cfRule>
  </conditionalFormatting>
  <conditionalFormatting sqref="B107">
    <cfRule type="expression" dxfId="218" priority="334">
      <formula>MONTH(B107)&lt;&gt;Calendario2MesOpción</formula>
    </cfRule>
  </conditionalFormatting>
  <conditionalFormatting sqref="G103">
    <cfRule type="expression" dxfId="217" priority="329">
      <formula>MONTH(G103)&lt;&gt;Calendario1MesOpción</formula>
    </cfRule>
  </conditionalFormatting>
  <conditionalFormatting sqref="G102">
    <cfRule type="expression" dxfId="216" priority="328">
      <formula>MONTH(G102)&lt;&gt;Calendario1MesOpción</formula>
    </cfRule>
  </conditionalFormatting>
  <conditionalFormatting sqref="G130">
    <cfRule type="expression" dxfId="215" priority="327">
      <formula>MONTH(G130)&lt;&gt;Calendario1MesOpción</formula>
    </cfRule>
  </conditionalFormatting>
  <conditionalFormatting sqref="G129">
    <cfRule type="expression" dxfId="214" priority="326">
      <formula>MONTH(G129)&lt;&gt;Calendario1MesOpción</formula>
    </cfRule>
  </conditionalFormatting>
  <conditionalFormatting sqref="H129">
    <cfRule type="expression" dxfId="213" priority="325">
      <formula>MONTH(H129)&lt;&gt;Calendario1MesOpción</formula>
    </cfRule>
  </conditionalFormatting>
  <conditionalFormatting sqref="H130">
    <cfRule type="expression" dxfId="212" priority="324">
      <formula>MONTH(H130)&lt;&gt;Calendario1MesOpción</formula>
    </cfRule>
  </conditionalFormatting>
  <conditionalFormatting sqref="H131">
    <cfRule type="expression" dxfId="211" priority="323">
      <formula>MONTH(H131)&lt;&gt;Calendario1MesOpción</formula>
    </cfRule>
  </conditionalFormatting>
  <conditionalFormatting sqref="H131">
    <cfRule type="expression" dxfId="210" priority="322">
      <formula>MONTH(H131)&lt;&gt;Calendario1MesOpción</formula>
    </cfRule>
  </conditionalFormatting>
  <conditionalFormatting sqref="G152:G153">
    <cfRule type="expression" dxfId="209" priority="318">
      <formula>MONTH(G152)&lt;&gt;Calendario1MesOpción</formula>
    </cfRule>
  </conditionalFormatting>
  <conditionalFormatting sqref="G151">
    <cfRule type="expression" dxfId="208" priority="319">
      <formula>MONTH(G151)&lt;&gt;Calendario1MesOpción</formula>
    </cfRule>
  </conditionalFormatting>
  <conditionalFormatting sqref="H153">
    <cfRule type="expression" dxfId="207" priority="314">
      <formula>MONTH(H153)&lt;&gt;Calendario1MesOpción</formula>
    </cfRule>
  </conditionalFormatting>
  <conditionalFormatting sqref="H151">
    <cfRule type="expression" dxfId="206" priority="317">
      <formula>MONTH(H151)&lt;&gt;Calendario1MesOpción</formula>
    </cfRule>
  </conditionalFormatting>
  <conditionalFormatting sqref="H152:H153">
    <cfRule type="expression" dxfId="205" priority="316">
      <formula>MONTH(H152)&lt;&gt;Calendario1MesOpción</formula>
    </cfRule>
  </conditionalFormatting>
  <conditionalFormatting sqref="H153">
    <cfRule type="expression" dxfId="204" priority="315">
      <formula>MONTH(H153)&lt;&gt;Calendario1MesOpción</formula>
    </cfRule>
  </conditionalFormatting>
  <conditionalFormatting sqref="G163">
    <cfRule type="expression" dxfId="203" priority="311">
      <formula>MONTH(G163)&lt;&gt;Calendario1MesOpción</formula>
    </cfRule>
  </conditionalFormatting>
  <conditionalFormatting sqref="H182">
    <cfRule type="expression" dxfId="202" priority="296">
      <formula>MONTH(H182)&lt;&gt;Calendario1MesOpción</formula>
    </cfRule>
  </conditionalFormatting>
  <conditionalFormatting sqref="G164">
    <cfRule type="expression" dxfId="201" priority="307">
      <formula>MONTH(G164)&lt;&gt;Calendario1MesOpción</formula>
    </cfRule>
  </conditionalFormatting>
  <conditionalFormatting sqref="G165">
    <cfRule type="expression" dxfId="200" priority="306">
      <formula>MONTH(G165)&lt;&gt;Calendario1MesOpción</formula>
    </cfRule>
  </conditionalFormatting>
  <conditionalFormatting sqref="H180">
    <cfRule type="expression" dxfId="199" priority="299">
      <formula>MONTH(H180)&lt;&gt;Calendario1MesOpción</formula>
    </cfRule>
  </conditionalFormatting>
  <conditionalFormatting sqref="H182">
    <cfRule type="expression" dxfId="198" priority="297">
      <formula>MONTH(H182)&lt;&gt;Calendario1MesOpción</formula>
    </cfRule>
  </conditionalFormatting>
  <conditionalFormatting sqref="G187">
    <cfRule type="expression" dxfId="197" priority="294">
      <formula>MONTH(G187)&lt;&gt;Calendario1MesOpción</formula>
    </cfRule>
  </conditionalFormatting>
  <conditionalFormatting sqref="H181:H182">
    <cfRule type="expression" dxfId="196" priority="298">
      <formula>MONTH(H181)&lt;&gt;Calendario1MesOpción</formula>
    </cfRule>
  </conditionalFormatting>
  <conditionalFormatting sqref="G186">
    <cfRule type="expression" dxfId="195" priority="295">
      <formula>MONTH(G186)&lt;&gt;Calendario1MesOpción</formula>
    </cfRule>
  </conditionalFormatting>
  <conditionalFormatting sqref="H269">
    <cfRule type="expression" dxfId="194" priority="288">
      <formula>MONTH(H269)&lt;&gt;Calendario1MesOpción</formula>
    </cfRule>
  </conditionalFormatting>
  <conditionalFormatting sqref="G289">
    <cfRule type="expression" dxfId="193" priority="287">
      <formula>MONTH(G289)&lt;&gt;Calendario1MesOpción</formula>
    </cfRule>
  </conditionalFormatting>
  <conditionalFormatting sqref="G289">
    <cfRule type="expression" dxfId="192" priority="286">
      <formula>MONTH(G289)&lt;&gt;Calendario1MesOpción</formula>
    </cfRule>
  </conditionalFormatting>
  <conditionalFormatting sqref="G290">
    <cfRule type="expression" dxfId="191" priority="283">
      <formula>MONTH(G290)&lt;&gt;Calendario1MesOpción</formula>
    </cfRule>
  </conditionalFormatting>
  <conditionalFormatting sqref="H290">
    <cfRule type="expression" dxfId="190" priority="281">
      <formula>MONTH(H290)&lt;&gt;Calendario1MesOpción</formula>
    </cfRule>
  </conditionalFormatting>
  <conditionalFormatting sqref="H290">
    <cfRule type="expression" dxfId="189" priority="280">
      <formula>MONTH(H290)&lt;&gt;Calendario1MesOpción</formula>
    </cfRule>
  </conditionalFormatting>
  <conditionalFormatting sqref="H290">
    <cfRule type="expression" dxfId="188" priority="282">
      <formula>MONTH(H290)&lt;&gt;Calendario1MesOpción</formula>
    </cfRule>
  </conditionalFormatting>
  <conditionalFormatting sqref="G306">
    <cfRule type="expression" dxfId="187" priority="279">
      <formula>MONTH(G306)&lt;&gt;Calendario1MesOpción</formula>
    </cfRule>
  </conditionalFormatting>
  <conditionalFormatting sqref="G306">
    <cfRule type="expression" dxfId="186" priority="278">
      <formula>MONTH(G306)&lt;&gt;Calendario1MesOpción</formula>
    </cfRule>
  </conditionalFormatting>
  <conditionalFormatting sqref="G328">
    <cfRule type="expression" dxfId="185" priority="272">
      <formula>MONTH(G328)&lt;&gt;Calendario1MesOpción</formula>
    </cfRule>
  </conditionalFormatting>
  <conditionalFormatting sqref="G328">
    <cfRule type="expression" dxfId="184" priority="271">
      <formula>MONTH(G328)&lt;&gt;Calendario1MesOpción</formula>
    </cfRule>
  </conditionalFormatting>
  <conditionalFormatting sqref="G338">
    <cfRule type="expression" dxfId="183" priority="270">
      <formula>MONTH(G338)&lt;&gt;Calendario1MesOpción</formula>
    </cfRule>
  </conditionalFormatting>
  <conditionalFormatting sqref="G338">
    <cfRule type="expression" dxfId="182" priority="269">
      <formula>MONTH(G338)&lt;&gt;Calendario1MesOpción</formula>
    </cfRule>
  </conditionalFormatting>
  <conditionalFormatting sqref="H337">
    <cfRule type="expression" dxfId="181" priority="267">
      <formula>MONTH(H337)&lt;&gt;Calendario1MesOpción</formula>
    </cfRule>
  </conditionalFormatting>
  <conditionalFormatting sqref="G343">
    <cfRule type="expression" dxfId="180" priority="263">
      <formula>MONTH(G343)&lt;&gt;Calendario1MesOpción</formula>
    </cfRule>
  </conditionalFormatting>
  <conditionalFormatting sqref="G343">
    <cfRule type="expression" dxfId="179" priority="262">
      <formula>MONTH(G343)&lt;&gt;Calendario1MesOpción</formula>
    </cfRule>
  </conditionalFormatting>
  <conditionalFormatting sqref="H356">
    <cfRule type="expression" dxfId="178" priority="256">
      <formula>MONTH(H356)&lt;&gt;Calendario1MesOpción</formula>
    </cfRule>
  </conditionalFormatting>
  <conditionalFormatting sqref="H357">
    <cfRule type="expression" dxfId="177" priority="255">
      <formula>MONTH(H357)&lt;&gt;Calendario1MesOpción</formula>
    </cfRule>
  </conditionalFormatting>
  <conditionalFormatting sqref="H362">
    <cfRule type="expression" dxfId="176" priority="249">
      <formula>MONTH(H362)&lt;&gt;Calendario1MesOpción</formula>
    </cfRule>
  </conditionalFormatting>
  <conditionalFormatting sqref="H362">
    <cfRule type="expression" dxfId="175" priority="248">
      <formula>MONTH(H362)&lt;&gt;Calendario1MesOpción</formula>
    </cfRule>
  </conditionalFormatting>
  <conditionalFormatting sqref="H362">
    <cfRule type="expression" dxfId="174" priority="247">
      <formula>MONTH(H362)&lt;&gt;Calendario1MesOpción</formula>
    </cfRule>
  </conditionalFormatting>
  <conditionalFormatting sqref="G361">
    <cfRule type="expression" dxfId="173" priority="254">
      <formula>MONTH(G361)&lt;&gt;Calendario1MesOpción</formula>
    </cfRule>
  </conditionalFormatting>
  <conditionalFormatting sqref="G361">
    <cfRule type="expression" dxfId="172" priority="253">
      <formula>MONTH(G361)&lt;&gt;Calendario1MesOpción</formula>
    </cfRule>
  </conditionalFormatting>
  <conditionalFormatting sqref="H361">
    <cfRule type="expression" dxfId="171" priority="251">
      <formula>MONTH(H361)&lt;&gt;Calendario1MesOpción</formula>
    </cfRule>
  </conditionalFormatting>
  <conditionalFormatting sqref="G362">
    <cfRule type="expression" dxfId="170" priority="250">
      <formula>MONTH(G362)&lt;&gt;Calendario1MesOpción</formula>
    </cfRule>
  </conditionalFormatting>
  <conditionalFormatting sqref="H367">
    <cfRule type="expression" dxfId="169" priority="240">
      <formula>MONTH(H367)&lt;&gt;Calendario1MesOpción</formula>
    </cfRule>
  </conditionalFormatting>
  <conditionalFormatting sqref="H367">
    <cfRule type="expression" dxfId="168" priority="239">
      <formula>MONTH(H367)&lt;&gt;Calendario1MesOpción</formula>
    </cfRule>
  </conditionalFormatting>
  <conditionalFormatting sqref="H367">
    <cfRule type="expression" dxfId="167" priority="241">
      <formula>MONTH(H367)&lt;&gt;Calendario1MesOpción</formula>
    </cfRule>
  </conditionalFormatting>
  <conditionalFormatting sqref="G385">
    <cfRule type="expression" dxfId="166" priority="236">
      <formula>MONTH(G385)&lt;&gt;Calendario1MesOpción</formula>
    </cfRule>
  </conditionalFormatting>
  <conditionalFormatting sqref="H384">
    <cfRule type="expression" dxfId="165" priority="235">
      <formula>MONTH(H384)&lt;&gt;Calendario1MesOpción</formula>
    </cfRule>
  </conditionalFormatting>
  <conditionalFormatting sqref="H385">
    <cfRule type="expression" dxfId="164" priority="234">
      <formula>MONTH(H385)&lt;&gt;Calendario1MesOpción</formula>
    </cfRule>
  </conditionalFormatting>
  <conditionalFormatting sqref="G366">
    <cfRule type="expression" dxfId="163" priority="246">
      <formula>MONTH(G366)&lt;&gt;Calendario1MesOpción</formula>
    </cfRule>
  </conditionalFormatting>
  <conditionalFormatting sqref="G366">
    <cfRule type="expression" dxfId="162" priority="245">
      <formula>MONTH(G366)&lt;&gt;Calendario1MesOpción</formula>
    </cfRule>
  </conditionalFormatting>
  <conditionalFormatting sqref="H366">
    <cfRule type="expression" dxfId="161" priority="243">
      <formula>MONTH(H366)&lt;&gt;Calendario1MesOpción</formula>
    </cfRule>
  </conditionalFormatting>
  <conditionalFormatting sqref="G370:G371">
    <cfRule type="expression" dxfId="160" priority="238">
      <formula>MONTH(G370)&lt;&gt;Calendario1MesOpción</formula>
    </cfRule>
  </conditionalFormatting>
  <conditionalFormatting sqref="G385">
    <cfRule type="expression" dxfId="159" priority="237">
      <formula>MONTH(G385)&lt;&gt;Calendario1MesOpción</formula>
    </cfRule>
  </conditionalFormatting>
  <conditionalFormatting sqref="H395">
    <cfRule type="expression" dxfId="158" priority="219">
      <formula>MONTH(H395)&lt;&gt;Calendario1MesOpción</formula>
    </cfRule>
  </conditionalFormatting>
  <conditionalFormatting sqref="H395">
    <cfRule type="expression" dxfId="157" priority="218">
      <formula>MONTH(H395)&lt;&gt;Calendario1MesOpción</formula>
    </cfRule>
  </conditionalFormatting>
  <conditionalFormatting sqref="G396">
    <cfRule type="expression" dxfId="156" priority="217">
      <formula>MONTH(G396)&lt;&gt;Calendario1MesOpción</formula>
    </cfRule>
  </conditionalFormatting>
  <conditionalFormatting sqref="H390">
    <cfRule type="expression" dxfId="155" priority="227">
      <formula>MONTH(H390)&lt;&gt;Calendario1MesOpción</formula>
    </cfRule>
  </conditionalFormatting>
  <conditionalFormatting sqref="H390">
    <cfRule type="expression" dxfId="154" priority="226">
      <formula>MONTH(H390)&lt;&gt;Calendario1MesOpción</formula>
    </cfRule>
  </conditionalFormatting>
  <conditionalFormatting sqref="H390">
    <cfRule type="expression" dxfId="153" priority="228">
      <formula>MONTH(H390)&lt;&gt;Calendario1MesOpción</formula>
    </cfRule>
  </conditionalFormatting>
  <conditionalFormatting sqref="G389">
    <cfRule type="expression" dxfId="152" priority="233">
      <formula>MONTH(G389)&lt;&gt;Calendario1MesOpción</formula>
    </cfRule>
  </conditionalFormatting>
  <conditionalFormatting sqref="G389">
    <cfRule type="expression" dxfId="151" priority="232">
      <formula>MONTH(G389)&lt;&gt;Calendario1MesOpción</formula>
    </cfRule>
  </conditionalFormatting>
  <conditionalFormatting sqref="H388">
    <cfRule type="expression" dxfId="150" priority="231">
      <formula>MONTH(H388)&lt;&gt;Calendario1MesOpción</formula>
    </cfRule>
  </conditionalFormatting>
  <conditionalFormatting sqref="H389">
    <cfRule type="expression" dxfId="149" priority="230">
      <formula>MONTH(H389)&lt;&gt;Calendario1MesOpción</formula>
    </cfRule>
  </conditionalFormatting>
  <conditionalFormatting sqref="G390">
    <cfRule type="expression" dxfId="148" priority="229">
      <formula>MONTH(G390)&lt;&gt;Calendario1MesOpción</formula>
    </cfRule>
  </conditionalFormatting>
  <conditionalFormatting sqref="H401">
    <cfRule type="expression" dxfId="147" priority="215">
      <formula>MONTH(H401)&lt;&gt;Calendario1MesOpción</formula>
    </cfRule>
  </conditionalFormatting>
  <conditionalFormatting sqref="H401">
    <cfRule type="expression" dxfId="146" priority="214">
      <formula>MONTH(H401)&lt;&gt;Calendario1MesOpción</formula>
    </cfRule>
  </conditionalFormatting>
  <conditionalFormatting sqref="H395">
    <cfRule type="expression" dxfId="145" priority="220">
      <formula>MONTH(H395)&lt;&gt;Calendario1MesOpción</formula>
    </cfRule>
  </conditionalFormatting>
  <conditionalFormatting sqref="G394">
    <cfRule type="expression" dxfId="144" priority="225">
      <formula>MONTH(G394)&lt;&gt;Calendario1MesOpción</formula>
    </cfRule>
  </conditionalFormatting>
  <conditionalFormatting sqref="G394">
    <cfRule type="expression" dxfId="143" priority="224">
      <formula>MONTH(G394)&lt;&gt;Calendario1MesOpción</formula>
    </cfRule>
  </conditionalFormatting>
  <conditionalFormatting sqref="H394">
    <cfRule type="expression" dxfId="142" priority="222">
      <formula>MONTH(H394)&lt;&gt;Calendario1MesOpción</formula>
    </cfRule>
  </conditionalFormatting>
  <conditionalFormatting sqref="H401">
    <cfRule type="expression" dxfId="141" priority="213">
      <formula>MONTH(H401)&lt;&gt;Calendario1MesOpción</formula>
    </cfRule>
  </conditionalFormatting>
  <conditionalFormatting sqref="H400">
    <cfRule type="expression" dxfId="140" priority="216">
      <formula>MONTH(H400)&lt;&gt;Calendario1MesOpción</formula>
    </cfRule>
  </conditionalFormatting>
  <conditionalFormatting sqref="G185">
    <cfRule type="expression" dxfId="139" priority="212">
      <formula>MONTH(G185)&lt;&gt;Calendario1MesOpción</formula>
    </cfRule>
  </conditionalFormatting>
  <conditionalFormatting sqref="G4">
    <cfRule type="expression" dxfId="138" priority="210">
      <formula>MONTH(G4)&lt;&gt;Calendario1MesOpción</formula>
    </cfRule>
  </conditionalFormatting>
  <conditionalFormatting sqref="B4">
    <cfRule type="expression" dxfId="137" priority="209">
      <formula>MONTH(B4)&lt;&gt;Calendario1MesOpción</formula>
    </cfRule>
  </conditionalFormatting>
  <conditionalFormatting sqref="C4">
    <cfRule type="expression" dxfId="136" priority="208">
      <formula>MONTH(C4)&lt;&gt;Calendario1MesOpción</formula>
    </cfRule>
  </conditionalFormatting>
  <conditionalFormatting sqref="B11">
    <cfRule type="expression" dxfId="135" priority="207">
      <formula>MONTH(B11)&lt;&gt;Calendario1MesOpción</formula>
    </cfRule>
  </conditionalFormatting>
  <conditionalFormatting sqref="E47">
    <cfRule type="expression" dxfId="134" priority="205">
      <formula>MONTH(E47)&lt;&gt;Calendario2MesOpción</formula>
    </cfRule>
  </conditionalFormatting>
  <conditionalFormatting sqref="D48">
    <cfRule type="expression" dxfId="133" priority="204">
      <formula>MONTH(D48)&lt;&gt;Calendario1MesOpción</formula>
    </cfRule>
  </conditionalFormatting>
  <conditionalFormatting sqref="F347">
    <cfRule type="expression" dxfId="132" priority="202">
      <formula>MONTH(F347)&lt;&gt;Calendario1MesOpción</formula>
    </cfRule>
  </conditionalFormatting>
  <conditionalFormatting sqref="B243">
    <cfRule type="expression" dxfId="131" priority="200">
      <formula>MONTH(B243)&lt;&gt;Calendario7MesOpción</formula>
    </cfRule>
  </conditionalFormatting>
  <conditionalFormatting sqref="E277">
    <cfRule type="expression" dxfId="130" priority="199">
      <formula>MONTH(E277)&lt;&gt;Calendario7MesOpción</formula>
    </cfRule>
  </conditionalFormatting>
  <conditionalFormatting sqref="B277">
    <cfRule type="expression" dxfId="129" priority="198">
      <formula>MONTH(B277)&lt;&gt;Calendario8MesOpción</formula>
    </cfRule>
  </conditionalFormatting>
  <conditionalFormatting sqref="B281">
    <cfRule type="expression" dxfId="128" priority="197">
      <formula>MONTH(B281)&lt;&gt;Calendario7MesOpción</formula>
    </cfRule>
  </conditionalFormatting>
  <conditionalFormatting sqref="C309:D309">
    <cfRule type="expression" dxfId="127" priority="196">
      <formula>MONTH(C309)&lt;&gt;Calendario9MesOpción</formula>
    </cfRule>
  </conditionalFormatting>
  <conditionalFormatting sqref="D5:D7">
    <cfRule type="expression" dxfId="126" priority="195">
      <formula>MONTH(D5)&lt;&gt;Calendario1MesOpción</formula>
    </cfRule>
  </conditionalFormatting>
  <conditionalFormatting sqref="F13">
    <cfRule type="expression" dxfId="125" priority="183">
      <formula>MONTH(F13)&lt;&gt;Calendario1MesOpción</formula>
    </cfRule>
  </conditionalFormatting>
  <conditionalFormatting sqref="D4">
    <cfRule type="expression" dxfId="124" priority="193">
      <formula>MONTH(D4)&lt;&gt;Calendario1MesOpción</formula>
    </cfRule>
  </conditionalFormatting>
  <conditionalFormatting sqref="H7:H8">
    <cfRule type="expression" dxfId="123" priority="184">
      <formula>MONTH(H7)&lt;&gt;Calendario1MesOpción</formula>
    </cfRule>
  </conditionalFormatting>
  <conditionalFormatting sqref="E5:E7">
    <cfRule type="expression" dxfId="122" priority="191">
      <formula>MONTH(E5)&lt;&gt;Calendario1MesOpción</formula>
    </cfRule>
  </conditionalFormatting>
  <conditionalFormatting sqref="F5:F8">
    <cfRule type="expression" dxfId="121" priority="190">
      <formula>MONTH(F5)&lt;&gt;Calendario1MesOpción</formula>
    </cfRule>
  </conditionalFormatting>
  <conditionalFormatting sqref="E4">
    <cfRule type="expression" dxfId="120" priority="189">
      <formula>MONTH(E4)&lt;&gt;Calendario1MesOpción</formula>
    </cfRule>
  </conditionalFormatting>
  <conditionalFormatting sqref="F4">
    <cfRule type="expression" dxfId="119" priority="188">
      <formula>MONTH(F4)&lt;&gt;Calendario1MesOpción</formula>
    </cfRule>
  </conditionalFormatting>
  <conditionalFormatting sqref="G7">
    <cfRule type="expression" dxfId="118" priority="187">
      <formula>MONTH(G7)&lt;&gt;Calendario1MesOpción</formula>
    </cfRule>
  </conditionalFormatting>
  <conditionalFormatting sqref="B27:C28 B25:B26">
    <cfRule type="expression" dxfId="117" priority="180">
      <formula>MONTH(B25)&lt;&gt;Calendario1MesOpción</formula>
    </cfRule>
  </conditionalFormatting>
  <conditionalFormatting sqref="D42">
    <cfRule type="expression" dxfId="116" priority="178">
      <formula>MONTH(D42)&lt;&gt;Calendario2MesOpción</formula>
    </cfRule>
  </conditionalFormatting>
  <conditionalFormatting sqref="B58:C58">
    <cfRule type="expression" dxfId="115" priority="174">
      <formula>MONTH(B58)&lt;&gt;Calendario1MesOpción</formula>
    </cfRule>
  </conditionalFormatting>
  <conditionalFormatting sqref="H62">
    <cfRule type="expression" dxfId="114" priority="164">
      <formula>MONTH(H62)&lt;&gt;Calendario1MesOpción</formula>
    </cfRule>
  </conditionalFormatting>
  <conditionalFormatting sqref="B69:G69">
    <cfRule type="expression" dxfId="113" priority="171">
      <formula>MONTH(B69)&lt;&gt;Calendario3MesOpción</formula>
    </cfRule>
  </conditionalFormatting>
  <conditionalFormatting sqref="B59:D62">
    <cfRule type="expression" dxfId="112" priority="170">
      <formula>MONTH(B59)&lt;&gt;Calendario3MesOpción</formula>
    </cfRule>
  </conditionalFormatting>
  <conditionalFormatting sqref="H62">
    <cfRule type="expression" dxfId="111" priority="165">
      <formula>MONTH(H62)&lt;&gt;Calendario1MesOpción</formula>
    </cfRule>
  </conditionalFormatting>
  <conditionalFormatting sqref="H60">
    <cfRule type="expression" dxfId="110" priority="167">
      <formula>MONTH(H60)&lt;&gt;Calendario1MesOpción</formula>
    </cfRule>
  </conditionalFormatting>
  <conditionalFormatting sqref="G72">
    <cfRule type="expression" dxfId="109" priority="157">
      <formula>MONTH(G72)&lt;&gt;Calendario1MesOpción</formula>
    </cfRule>
  </conditionalFormatting>
  <conditionalFormatting sqref="H61">
    <cfRule type="expression" dxfId="108" priority="166">
      <formula>MONTH(H61)&lt;&gt;Calendario1MesOpción</formula>
    </cfRule>
  </conditionalFormatting>
  <conditionalFormatting sqref="D58:E58">
    <cfRule type="expression" dxfId="107" priority="163">
      <formula>MONTH(D58)&lt;&gt;Calendario1MesOpción</formula>
    </cfRule>
  </conditionalFormatting>
  <conditionalFormatting sqref="G60">
    <cfRule type="expression" dxfId="106" priority="160">
      <formula>MONTH(G60)&lt;&gt;Calendario1MesOpción</formula>
    </cfRule>
  </conditionalFormatting>
  <conditionalFormatting sqref="G61">
    <cfRule type="expression" dxfId="105" priority="159">
      <formula>MONTH(G61)&lt;&gt;Calendario1MesOpción</formula>
    </cfRule>
  </conditionalFormatting>
  <conditionalFormatting sqref="E76:E79">
    <cfRule type="expression" dxfId="104" priority="156">
      <formula>MONTH(E76)&lt;&gt;Calendario3MesOpción</formula>
    </cfRule>
  </conditionalFormatting>
  <conditionalFormatting sqref="F76:F79">
    <cfRule type="expression" dxfId="103" priority="155">
      <formula>MONTH(F76)&lt;&gt;Calendario3MesOpción</formula>
    </cfRule>
  </conditionalFormatting>
  <conditionalFormatting sqref="E89:H89">
    <cfRule type="expression" dxfId="102" priority="154">
      <formula>MONTH(E89)&lt;&gt;Calendario2MesOpción</formula>
    </cfRule>
  </conditionalFormatting>
  <conditionalFormatting sqref="B95">
    <cfRule type="expression" dxfId="101" priority="153">
      <formula>MONTH(B95)&lt;&gt;Calendario2MesOpción</formula>
    </cfRule>
  </conditionalFormatting>
  <conditionalFormatting sqref="D91:D93">
    <cfRule type="expression" dxfId="100" priority="152">
      <formula>MONTH(D91)&lt;&gt;Calendario4MesOpción</formula>
    </cfRule>
  </conditionalFormatting>
  <conditionalFormatting sqref="F91:F92">
    <cfRule type="expression" dxfId="99" priority="151">
      <formula>MONTH(F91)&lt;&gt;Calendario4MesOpción</formula>
    </cfRule>
  </conditionalFormatting>
  <conditionalFormatting sqref="H91">
    <cfRule type="expression" dxfId="98" priority="149">
      <formula>MONTH(H91)&lt;&gt;Calendario1MesOpción</formula>
    </cfRule>
  </conditionalFormatting>
  <conditionalFormatting sqref="H92">
    <cfRule type="expression" dxfId="97" priority="148">
      <formula>MONTH(H92)&lt;&gt;Calendario1MesOpción</formula>
    </cfRule>
  </conditionalFormatting>
  <conditionalFormatting sqref="H93">
    <cfRule type="expression" dxfId="96" priority="147">
      <formula>MONTH(H93)&lt;&gt;Calendario1MesOpción</formula>
    </cfRule>
  </conditionalFormatting>
  <conditionalFormatting sqref="H93">
    <cfRule type="expression" dxfId="95" priority="146">
      <formula>MONTH(H93)&lt;&gt;Calendario1MesOpción</formula>
    </cfRule>
  </conditionalFormatting>
  <conditionalFormatting sqref="G92">
    <cfRule type="expression" dxfId="94" priority="145">
      <formula>MONTH(G92)&lt;&gt;Calendario1MesOpción</formula>
    </cfRule>
  </conditionalFormatting>
  <conditionalFormatting sqref="G91">
    <cfRule type="expression" dxfId="93" priority="144">
      <formula>MONTH(G91)&lt;&gt;Calendario1MesOpción</formula>
    </cfRule>
  </conditionalFormatting>
  <conditionalFormatting sqref="B91:C92 B90">
    <cfRule type="expression" dxfId="92" priority="143">
      <formula>MONTH(B90)&lt;&gt;Calendario3MesOpción</formula>
    </cfRule>
  </conditionalFormatting>
  <conditionalFormatting sqref="B102:C103 B101">
    <cfRule type="expression" dxfId="91" priority="142">
      <formula>MONTH(B101)&lt;&gt;Calendario3MesOpción</formula>
    </cfRule>
  </conditionalFormatting>
  <conditionalFormatting sqref="D100">
    <cfRule type="expression" dxfId="90" priority="141">
      <formula>MONTH(D100)&lt;&gt;Calendario2MesOpción</formula>
    </cfRule>
  </conditionalFormatting>
  <conditionalFormatting sqref="B111:B112 B108:C110 D110:E110">
    <cfRule type="expression" dxfId="89" priority="140">
      <formula>MONTH(B108)&lt;&gt;Calendario3MesOpción</formula>
    </cfRule>
  </conditionalFormatting>
  <conditionalFormatting sqref="C111:D113">
    <cfRule type="expression" dxfId="88" priority="139">
      <formula>MONTH(C111)&lt;&gt;Calendario3MesOpción</formula>
    </cfRule>
  </conditionalFormatting>
  <conditionalFormatting sqref="C95">
    <cfRule type="expression" dxfId="87" priority="136">
      <formula>MONTH(C95)&lt;&gt;Calendario2MesOpción</formula>
    </cfRule>
  </conditionalFormatting>
  <conditionalFormatting sqref="F146">
    <cfRule type="expression" dxfId="86" priority="135">
      <formula>MONTH(F146)&lt;&gt;Calendario4MesOpción</formula>
    </cfRule>
  </conditionalFormatting>
  <conditionalFormatting sqref="G137">
    <cfRule type="expression" dxfId="85" priority="134">
      <formula>MONTH(G137)&lt;&gt;Calendario1MesOpción</formula>
    </cfRule>
  </conditionalFormatting>
  <conditionalFormatting sqref="G138">
    <cfRule type="expression" dxfId="84" priority="133">
      <formula>MONTH(G138)&lt;&gt;Calendario1MesOpción</formula>
    </cfRule>
  </conditionalFormatting>
  <conditionalFormatting sqref="E148:F148 E147:G147">
    <cfRule type="expression" dxfId="83" priority="130">
      <formula>MONTH(E147)&lt;&gt;Calendario4MesOpción</formula>
    </cfRule>
  </conditionalFormatting>
  <conditionalFormatting sqref="B147:D148">
    <cfRule type="expression" dxfId="82" priority="129">
      <formula>MONTH(B147)&lt;&gt;Calendario4MesOpción</formula>
    </cfRule>
  </conditionalFormatting>
  <conditionalFormatting sqref="E136:E138">
    <cfRule type="expression" dxfId="81" priority="122">
      <formula>MONTH(E136)&lt;&gt;Calendario4MesOpción</formula>
    </cfRule>
  </conditionalFormatting>
  <conditionalFormatting sqref="G171">
    <cfRule type="expression" dxfId="80" priority="112">
      <formula>MONTH(G171)&lt;&gt;Calendario5MesOpción</formula>
    </cfRule>
  </conditionalFormatting>
  <conditionalFormatting sqref="E168:E171">
    <cfRule type="expression" dxfId="79" priority="114">
      <formula>MONTH(E168)&lt;&gt;Calendario5MesOpción</formula>
    </cfRule>
  </conditionalFormatting>
  <conditionalFormatting sqref="B178">
    <cfRule type="expression" dxfId="78" priority="111">
      <formula>MONTH(B178)&lt;&gt;Calendario5MesOpción</formula>
    </cfRule>
  </conditionalFormatting>
  <conditionalFormatting sqref="B168:B171">
    <cfRule type="expression" dxfId="77" priority="117">
      <formula>MONTH(B168)&lt;&gt;Calendario5MesOpción</formula>
    </cfRule>
  </conditionalFormatting>
  <conditionalFormatting sqref="C168:C171">
    <cfRule type="expression" dxfId="76" priority="116">
      <formula>MONTH(C168)&lt;&gt;Calendario5MesOpción</formula>
    </cfRule>
  </conditionalFormatting>
  <conditionalFormatting sqref="D168:D171">
    <cfRule type="expression" dxfId="75" priority="115">
      <formula>MONTH(D168)&lt;&gt;Calendario5MesOpción</formula>
    </cfRule>
  </conditionalFormatting>
  <conditionalFormatting sqref="F171">
    <cfRule type="expression" dxfId="74" priority="113">
      <formula>MONTH(F171)&lt;&gt;Calendario5MesOpción</formula>
    </cfRule>
  </conditionalFormatting>
  <conditionalFormatting sqref="G188">
    <cfRule type="expression" dxfId="73" priority="105">
      <formula>MONTH(G188)&lt;&gt;Calendario1MesOpción</formula>
    </cfRule>
  </conditionalFormatting>
  <conditionalFormatting sqref="D218">
    <cfRule type="expression" dxfId="72" priority="103">
      <formula>MONTH(D218)&lt;&gt;Calendario6MesOpción</formula>
    </cfRule>
  </conditionalFormatting>
  <conditionalFormatting sqref="B210:E210 B209:C209 C211:E212">
    <cfRule type="expression" dxfId="71" priority="102">
      <formula>MONTH(B209)&lt;&gt;Calendario6MesOpción</formula>
    </cfRule>
  </conditionalFormatting>
  <conditionalFormatting sqref="G210:G211">
    <cfRule type="expression" dxfId="70" priority="101">
      <formula>MONTH(G210)&lt;&gt;Calendario1MesOpción</formula>
    </cfRule>
  </conditionalFormatting>
  <conditionalFormatting sqref="B227:E230">
    <cfRule type="expression" dxfId="69" priority="100">
      <formula>MONTH(B227)&lt;&gt;Calendario6MesOpción</formula>
    </cfRule>
  </conditionalFormatting>
  <conditionalFormatting sqref="F227:F230">
    <cfRule type="expression" dxfId="68" priority="99">
      <formula>MONTH(F227)&lt;&gt;Calendario6MesOpción</formula>
    </cfRule>
  </conditionalFormatting>
  <conditionalFormatting sqref="D234:E234 D232:D233">
    <cfRule type="expression" dxfId="67" priority="98">
      <formula>MONTH(D232)&lt;&gt;Calendario6MesOpción</formula>
    </cfRule>
  </conditionalFormatting>
  <conditionalFormatting sqref="F234">
    <cfRule type="expression" dxfId="66" priority="97">
      <formula>MONTH(F234)&lt;&gt;Calendario6MesOpción</formula>
    </cfRule>
  </conditionalFormatting>
  <conditionalFormatting sqref="B237:C238">
    <cfRule type="expression" dxfId="65" priority="96">
      <formula>MONTH(B237)&lt;&gt;Calendario6MesOpción</formula>
    </cfRule>
  </conditionalFormatting>
  <conditionalFormatting sqref="D237:D238">
    <cfRule type="expression" dxfId="64" priority="95">
      <formula>MONTH(D237)&lt;&gt;Calendario6MesOpción</formula>
    </cfRule>
  </conditionalFormatting>
  <conditionalFormatting sqref="B239:D241">
    <cfRule type="expression" dxfId="63" priority="94">
      <formula>MONTH(B239)&lt;&gt;Calendario6MesOpción</formula>
    </cfRule>
  </conditionalFormatting>
  <conditionalFormatting sqref="B244">
    <cfRule type="expression" dxfId="62" priority="93">
      <formula>MONTH(B244)&lt;&gt;Calendario6MesOpción</formula>
    </cfRule>
  </conditionalFormatting>
  <conditionalFormatting sqref="C244:E245 E245:G245">
    <cfRule type="expression" dxfId="61" priority="92">
      <formula>MONTH(C244)&lt;&gt;Calendario6MesOpción</formula>
    </cfRule>
  </conditionalFormatting>
  <conditionalFormatting sqref="B251">
    <cfRule type="expression" dxfId="60" priority="91">
      <formula>MONTH(B251)&lt;&gt;Calendario6MesOpción</formula>
    </cfRule>
  </conditionalFormatting>
  <conditionalFormatting sqref="B256:B257">
    <cfRule type="expression" dxfId="59" priority="89">
      <formula>MONTH(B256)&lt;&gt;Calendario7MesOpción</formula>
    </cfRule>
  </conditionalFormatting>
  <conditionalFormatting sqref="B258">
    <cfRule type="expression" dxfId="58" priority="88">
      <formula>MONTH(B258)&lt;&gt;Calendario6MesOpción</formula>
    </cfRule>
  </conditionalFormatting>
  <conditionalFormatting sqref="G255">
    <cfRule type="expression" dxfId="57" priority="86">
      <formula>MONTH(G255)&lt;&gt;Calendario9MesOpción</formula>
    </cfRule>
  </conditionalFormatting>
  <conditionalFormatting sqref="H242">
    <cfRule type="expression" dxfId="56" priority="78">
      <formula>MONTH(H242)&lt;&gt;Calendario9MesOpción</formula>
    </cfRule>
  </conditionalFormatting>
  <conditionalFormatting sqref="B309">
    <cfRule type="expression" dxfId="55" priority="55">
      <formula>MONTH(B309)&lt;&gt;Calendario9MesOpción</formula>
    </cfRule>
  </conditionalFormatting>
  <conditionalFormatting sqref="H255">
    <cfRule type="expression" dxfId="54" priority="74">
      <formula>MONTH(H255)&lt;&gt;Calendario8MesOpción</formula>
    </cfRule>
  </conditionalFormatting>
  <conditionalFormatting sqref="D262:H262 D263:E263">
    <cfRule type="expression" dxfId="53" priority="71">
      <formula>MONTH(D262)&lt;&gt;Calendario8MesOpción</formula>
    </cfRule>
  </conditionalFormatting>
  <conditionalFormatting sqref="C262:C263">
    <cfRule type="expression" dxfId="52" priority="70">
      <formula>MONTH(C262)&lt;&gt;Calendario8MesOpción</formula>
    </cfRule>
  </conditionalFormatting>
  <conditionalFormatting sqref="B262:B263">
    <cfRule type="expression" dxfId="51" priority="69">
      <formula>MONTH(B262)&lt;&gt;Calendario8MesOpción</formula>
    </cfRule>
  </conditionalFormatting>
  <conditionalFormatting sqref="D271:H271 D272">
    <cfRule type="expression" dxfId="50" priority="68">
      <formula>MONTH(D271)&lt;&gt;Calendario8MesOpción</formula>
    </cfRule>
  </conditionalFormatting>
  <conditionalFormatting sqref="C271:C272">
    <cfRule type="expression" dxfId="49" priority="67">
      <formula>MONTH(C271)&lt;&gt;Calendario8MesOpción</formula>
    </cfRule>
  </conditionalFormatting>
  <conditionalFormatting sqref="B271:B272">
    <cfRule type="expression" dxfId="48" priority="66">
      <formula>MONTH(B271)&lt;&gt;Calendario8MesOpción</formula>
    </cfRule>
  </conditionalFormatting>
  <conditionalFormatting sqref="C268">
    <cfRule type="expression" dxfId="47" priority="65">
      <formula>MONTH(C268)&lt;&gt;Calendario7MesOpción</formula>
    </cfRule>
  </conditionalFormatting>
  <conditionalFormatting sqref="E269">
    <cfRule type="expression" dxfId="46" priority="63">
      <formula>MONTH(E269)&lt;&gt;Calendario7MesOpción</formula>
    </cfRule>
  </conditionalFormatting>
  <conditionalFormatting sqref="F273">
    <cfRule type="expression" dxfId="45" priority="62">
      <formula>MONTH(F273)&lt;&gt;Calendario7MesOpción</formula>
    </cfRule>
  </conditionalFormatting>
  <conditionalFormatting sqref="C285">
    <cfRule type="expression" dxfId="44" priority="61">
      <formula>MONTH(C285)&lt;&gt;Calendario9MesOpción</formula>
    </cfRule>
  </conditionalFormatting>
  <conditionalFormatting sqref="B286">
    <cfRule type="expression" dxfId="43" priority="60">
      <formula>MONTH(B286)&lt;&gt;Calendario8MesOpción</formula>
    </cfRule>
  </conditionalFormatting>
  <conditionalFormatting sqref="B286">
    <cfRule type="expression" dxfId="42" priority="59">
      <formula>MONTH(B286)&lt;&gt;Calendario7MesOpción</formula>
    </cfRule>
  </conditionalFormatting>
  <conditionalFormatting sqref="D302:D303">
    <cfRule type="expression" dxfId="41" priority="58">
      <formula>MONTH(D302)&lt;&gt;Calendario9MesOpción</formula>
    </cfRule>
  </conditionalFormatting>
  <conditionalFormatting sqref="E303">
    <cfRule type="expression" dxfId="40" priority="57">
      <formula>MONTH(E303)&lt;&gt;Calendario9MesOpción</formula>
    </cfRule>
  </conditionalFormatting>
  <conditionalFormatting sqref="F303">
    <cfRule type="expression" dxfId="39" priority="56">
      <formula>MONTH(F303)&lt;&gt;Calendario9MesOpción</formula>
    </cfRule>
  </conditionalFormatting>
  <conditionalFormatting sqref="G318">
    <cfRule type="expression" dxfId="38" priority="53">
      <formula>MONTH(G318)&lt;&gt;Calendario1MesOpción</formula>
    </cfRule>
  </conditionalFormatting>
  <conditionalFormatting sqref="G318">
    <cfRule type="expression" dxfId="37" priority="52">
      <formula>MONTH(G318)&lt;&gt;Calendario1MesOpción</formula>
    </cfRule>
  </conditionalFormatting>
  <conditionalFormatting sqref="E331:E332">
    <cfRule type="expression" dxfId="36" priority="51">
      <formula>MONTH(E331)&lt;&gt;Calendario10MesOpción</formula>
    </cfRule>
  </conditionalFormatting>
  <conditionalFormatting sqref="F331:F332">
    <cfRule type="expression" dxfId="35" priority="50">
      <formula>MONTH(F331)&lt;&gt;Calendario10MesOpción</formula>
    </cfRule>
  </conditionalFormatting>
  <conditionalFormatting sqref="B360">
    <cfRule type="expression" dxfId="34" priority="49">
      <formula>MONTH(B360)&lt;&gt;Calendario11MesOpción</formula>
    </cfRule>
  </conditionalFormatting>
  <conditionalFormatting sqref="H375">
    <cfRule type="expression" dxfId="33" priority="46">
      <formula>MONTH(H375)&lt;&gt;Calendario1MesOpción</formula>
    </cfRule>
  </conditionalFormatting>
  <conditionalFormatting sqref="D373:H373">
    <cfRule type="expression" dxfId="32" priority="43">
      <formula>MONTH(D373)&lt;&gt;Calendario12MesOpción</formula>
    </cfRule>
  </conditionalFormatting>
  <conditionalFormatting sqref="B377:C377">
    <cfRule type="expression" dxfId="31" priority="42">
      <formula>MONTH(B377)&lt;&gt;Calendario12MesOpción</formula>
    </cfRule>
  </conditionalFormatting>
  <conditionalFormatting sqref="C48">
    <cfRule type="expression" dxfId="30" priority="41">
      <formula>MONTH(C48)&lt;&gt;Calendario2MesOpción</formula>
    </cfRule>
  </conditionalFormatting>
  <conditionalFormatting sqref="B85:F85">
    <cfRule type="expression" dxfId="29" priority="40">
      <formula>MONTH(B85)&lt;&gt;Calendario3MesOpción</formula>
    </cfRule>
  </conditionalFormatting>
  <conditionalFormatting sqref="B278">
    <cfRule type="expression" dxfId="28" priority="36">
      <formula>MONTH(B278)&lt;&gt;Calendario7MesOpción</formula>
    </cfRule>
  </conditionalFormatting>
  <conditionalFormatting sqref="C278">
    <cfRule type="expression" dxfId="27" priority="35">
      <formula>MONTH(C278)&lt;&gt;Calendario7MesOpción</formula>
    </cfRule>
  </conditionalFormatting>
  <conditionalFormatting sqref="E278">
    <cfRule type="expression" dxfId="26" priority="33">
      <formula>MONTH(E278)&lt;&gt;Calendario7MesOpción</formula>
    </cfRule>
  </conditionalFormatting>
  <conditionalFormatting sqref="F278">
    <cfRule type="expression" dxfId="25" priority="32">
      <formula>MONTH(F278)&lt;&gt;Calendario7MesOpción</formula>
    </cfRule>
  </conditionalFormatting>
  <conditionalFormatting sqref="D108:D109">
    <cfRule type="expression" dxfId="24" priority="30">
      <formula>MONTH(D108)&lt;&gt;Calendario3MesOpción</formula>
    </cfRule>
  </conditionalFormatting>
  <conditionalFormatting sqref="B351">
    <cfRule type="expression" dxfId="23" priority="29">
      <formula>MONTH(B351)&lt;&gt;Calendario10MesOpción</formula>
    </cfRule>
  </conditionalFormatting>
  <conditionalFormatting sqref="E347">
    <cfRule type="expression" dxfId="22" priority="28">
      <formula>MONTH(E347)&lt;&gt;Calendario10MesOpción</formula>
    </cfRule>
  </conditionalFormatting>
  <conditionalFormatting sqref="G348">
    <cfRule type="expression" dxfId="21" priority="27">
      <formula>MONTH(G348)&lt;&gt;Calendario1MesOpción</formula>
    </cfRule>
  </conditionalFormatting>
  <conditionalFormatting sqref="E111">
    <cfRule type="expression" dxfId="20" priority="26">
      <formula>MONTH(E111)&lt;&gt;Calendario4MesOpción</formula>
    </cfRule>
  </conditionalFormatting>
  <conditionalFormatting sqref="F111">
    <cfRule type="expression" dxfId="19" priority="25">
      <formula>MONTH(F111)&lt;&gt;Calendario4MesOpción</formula>
    </cfRule>
  </conditionalFormatting>
  <conditionalFormatting sqref="E195">
    <cfRule type="expression" dxfId="18" priority="24">
      <formula>MONTH(E195)&lt;&gt;Calendario1MesOpción</formula>
    </cfRule>
  </conditionalFormatting>
  <conditionalFormatting sqref="B220:D220 B219">
    <cfRule type="expression" dxfId="17" priority="23">
      <formula>MONTH(B219)&lt;&gt;Calendario6MesOpción</formula>
    </cfRule>
  </conditionalFormatting>
  <conditionalFormatting sqref="B221:D223">
    <cfRule type="expression" dxfId="16" priority="22">
      <formula>MONTH(B221)&lt;&gt;Calendario6MesOpción</formula>
    </cfRule>
  </conditionalFormatting>
  <conditionalFormatting sqref="E224">
    <cfRule type="expression" dxfId="15" priority="21">
      <formula>MONTH(E224)&lt;&gt;Calendario6MesOpción</formula>
    </cfRule>
  </conditionalFormatting>
  <conditionalFormatting sqref="E221:E223">
    <cfRule type="expression" dxfId="14" priority="19">
      <formula>MONTH(E221)&lt;&gt;Calendario6MesOpción</formula>
    </cfRule>
  </conditionalFormatting>
  <conditionalFormatting sqref="B259:B260">
    <cfRule type="expression" dxfId="13" priority="17">
      <formula>MONTH(B259)&lt;&gt;Calendario6MesOpción</formula>
    </cfRule>
  </conditionalFormatting>
  <conditionalFormatting sqref="C260:G260">
    <cfRule type="expression" dxfId="12" priority="16">
      <formula>MONTH(C260)&lt;&gt;Calendario6MesOpción</formula>
    </cfRule>
  </conditionalFormatting>
  <conditionalFormatting sqref="H259:H260">
    <cfRule type="expression" dxfId="11" priority="15">
      <formula>MONTH(H259)&lt;&gt;Calendario1MesOpción</formula>
    </cfRule>
  </conditionalFormatting>
  <conditionalFormatting sqref="B245">
    <cfRule type="expression" dxfId="10" priority="14">
      <formula>MONTH(B245)&lt;&gt;Calendario6MesOpción</formula>
    </cfRule>
  </conditionalFormatting>
  <conditionalFormatting sqref="B264">
    <cfRule type="expression" dxfId="9" priority="11">
      <formula>MONTH(B264)&lt;&gt;Calendario7MesOpción</formula>
    </cfRule>
  </conditionalFormatting>
  <conditionalFormatting sqref="G256">
    <cfRule type="expression" dxfId="8" priority="10">
      <formula>MONTH(G256)&lt;&gt;Calendario7MesOpción</formula>
    </cfRule>
  </conditionalFormatting>
  <conditionalFormatting sqref="G172">
    <cfRule type="expression" dxfId="7" priority="8">
      <formula>MONTH(G172)&lt;&gt;Calendario1MesOpción</formula>
    </cfRule>
  </conditionalFormatting>
  <conditionalFormatting sqref="E227">
    <cfRule type="expression" dxfId="6" priority="7">
      <formula>MONTH(E227)&lt;&gt;Calendario1MesOpción</formula>
    </cfRule>
  </conditionalFormatting>
  <conditionalFormatting sqref="C219">
    <cfRule type="expression" dxfId="5" priority="6">
      <formula>MONTH(C219)&lt;&gt;Calendario6MesOpción</formula>
    </cfRule>
  </conditionalFormatting>
  <conditionalFormatting sqref="E220">
    <cfRule type="expression" dxfId="4" priority="3">
      <formula>MONTH(E220)&lt;&gt;Calendario6MesOpción</formula>
    </cfRule>
  </conditionalFormatting>
  <conditionalFormatting sqref="G221:G222">
    <cfRule type="expression" dxfId="3" priority="2">
      <formula>MONTH(G221)&lt;&gt;Calendario1MesOpción</formula>
    </cfRule>
  </conditionalFormatting>
  <conditionalFormatting sqref="B331">
    <cfRule type="expression" dxfId="2" priority="1">
      <formula>MONTH(B331)&lt;&gt;Calendario1MesOpción</formula>
    </cfRule>
  </conditionalFormatting>
  <dataValidations xWindow="73" yWindow="300" count="11">
    <dataValidation type="list" allowBlank="1" showInputMessage="1" showErrorMessage="1" error="Solo los días de la lista desplegable se pueden usar para los encabezados de día de la semana. Para seleccionar un día de la semana distinto, seleccione CANCELAR y, después, ALT+FLECHA ABAJO para elegirlo en la lista desplegable." prompt="Seleccione el día de la semana de inicio en la lista desplegable. Presione ALT+FLECHA ABAJO para abrir la lista desplegable y, después, presione ENTRAR para seleccionar un día. El calendario se actualizará automáticamente." sqref="B2">
      <formula1>"DOMINGO, LUNES, MARTES, MIÉRCOLES, JUEVES, VIERNES, SÁBADO"</formula1>
    </dataValidation>
    <dataValidation type="list" allowBlank="1" showInputMessage="1" showErrorMessage="1" error="Seleccione un mes de las entradas de la lista. Seleccione CANCELAR y, después, ALT+FLECHA ABAJO para elegirlo en la lista desplegable." prompt="Seleccione el mes de inicio del calendario de la lista desplegable. Presione ALT+FLECHA ABAJO para abrir la lista desplegable y, después, presione ENTRAR para elegir uno de los elementos." sqref="C1">
      <formula1>"enero, febrero, marzo, abril, mayo, junio, julio, agosto, septiembre, octubre, noviembre, diciembre"</formula1>
    </dataValidation>
    <dataValidation allowBlank="1" showInputMessage="1" prompt="Este libro es un calendario de 12 meses. Escriba el año de inicio en la celda B1 y, después, seleccione el mes de inicio en la celda C1. El calendario se actualizará automáticamente para los meses posteriores." sqref="A1"/>
    <dataValidation allowBlank="1" showInputMessage="1" showErrorMessage="1" prompt="Escriba el año para este calendario." sqref="B1"/>
    <dataValidation allowBlank="1" showInputMessage="1" prompt="El día de la semana se determinará automáticamente. Para cambiar los días de la semana, seleccione un nuevo día de la semana de inicio en la celda B2." sqref="C2:H2 B34"/>
    <dataValidation allowBlank="1" showInputMessage="1" prompt="Escriba aquí las notas del mes." sqref="D32"/>
    <dataValidation allowBlank="1" showInputMessage="1" prompt="Título de notas del mes" sqref="D30:D31"/>
    <dataValidation allowBlank="1" showInputMessage="1" prompt="Escriba aquí las notas del día." sqref="B8 D8:E8 G8"/>
    <dataValidation allowBlank="1" showInputMessage="1" prompt="El año natural se determina automáticamente por el año especificado en la celda B1" sqref="B33"/>
    <dataValidation allowBlank="1" showInputMessage="1" prompt="Desplazamiento de mes natural según el mes seleccionado en la celda C1" sqref="C33"/>
    <dataValidation allowBlank="1" showInputMessage="1" prompt="Fecha" sqref="B3:B7 D4:E7 G7"/>
  </dataValidations>
  <printOptions horizontalCentered="1" verticalCentered="1"/>
  <pageMargins left="0" right="0" top="0" bottom="0" header="0" footer="0"/>
  <pageSetup paperSize="9" fitToWidth="0" orientation="landscape" r:id="rId1"/>
  <headerFooter alignWithMargins="0"/>
  <rowBreaks count="11" manualBreakCount="11">
    <brk id="32" min="1" max="8" man="1"/>
    <brk id="66" min="1" max="8" man="1"/>
    <brk id="97" min="1" max="8" man="1"/>
    <brk id="143" min="1" max="8" man="1"/>
    <brk id="175" min="1" max="8" man="1"/>
    <brk id="215" min="1" max="8" man="1"/>
    <brk id="252" min="1" max="8" man="1"/>
    <brk id="282" min="1" max="8" man="1"/>
    <brk id="322" min="1" max="8" man="1"/>
    <brk id="352" min="1" max="8" man="1"/>
    <brk id="379" min="1" max="8" man="1"/>
  </rowBreaks>
</worksheet>
</file>

<file path=xl/worksheets/sheet10.xml><?xml version="1.0" encoding="utf-8"?>
<worksheet xmlns="http://schemas.openxmlformats.org/spreadsheetml/2006/main" xmlns:r="http://schemas.openxmlformats.org/officeDocument/2006/relationships">
  <dimension ref="A1:D11"/>
  <sheetViews>
    <sheetView workbookViewId="0">
      <selection activeCell="C8" sqref="C8"/>
    </sheetView>
  </sheetViews>
  <sheetFormatPr baseColWidth="10" defaultColWidth="11.5" defaultRowHeight="16.5"/>
  <cols>
    <col min="1" max="1" width="23.625" customWidth="1"/>
    <col min="2" max="2" width="60.625" customWidth="1"/>
    <col min="3" max="3" width="19.5" customWidth="1"/>
    <col min="4" max="4" width="22.5" customWidth="1"/>
  </cols>
  <sheetData>
    <row r="1" spans="1:4">
      <c r="A1" s="5"/>
      <c r="B1" s="2" t="s">
        <v>346</v>
      </c>
      <c r="C1" s="2" t="s">
        <v>347</v>
      </c>
      <c r="D1" s="2" t="s">
        <v>32</v>
      </c>
    </row>
    <row r="2" spans="1:4">
      <c r="A2" s="5"/>
      <c r="B2" s="2" t="s">
        <v>107</v>
      </c>
      <c r="C2" s="2"/>
      <c r="D2" s="2" t="s">
        <v>32</v>
      </c>
    </row>
    <row r="3" spans="1:4">
      <c r="A3" s="5"/>
      <c r="B3" s="2"/>
      <c r="C3" s="2"/>
      <c r="D3" s="2"/>
    </row>
    <row r="4" spans="1:4">
      <c r="A4" s="5"/>
      <c r="B4" s="5"/>
      <c r="C4" s="5"/>
      <c r="D4" s="5"/>
    </row>
    <row r="5" spans="1:4">
      <c r="A5" s="5"/>
      <c r="B5" s="5"/>
      <c r="C5" s="5"/>
      <c r="D5" s="5"/>
    </row>
    <row r="6" spans="1:4">
      <c r="A6" s="27" t="s">
        <v>7</v>
      </c>
      <c r="B6" s="71" t="s">
        <v>106</v>
      </c>
      <c r="C6" s="26" t="s">
        <v>355</v>
      </c>
      <c r="D6" s="26" t="s">
        <v>32</v>
      </c>
    </row>
    <row r="7" spans="1:4">
      <c r="A7" s="5"/>
      <c r="B7" s="70" t="s">
        <v>105</v>
      </c>
      <c r="C7" s="1" t="s">
        <v>356</v>
      </c>
      <c r="D7" s="1" t="s">
        <v>32</v>
      </c>
    </row>
    <row r="8" spans="1:4">
      <c r="A8" s="5"/>
      <c r="B8" s="70" t="s">
        <v>100</v>
      </c>
      <c r="C8" s="26" t="s">
        <v>357</v>
      </c>
      <c r="D8" s="26" t="s">
        <v>32</v>
      </c>
    </row>
    <row r="9" spans="1:4">
      <c r="A9" s="5"/>
      <c r="B9" s="5"/>
      <c r="C9" s="5"/>
      <c r="D9" s="5"/>
    </row>
    <row r="10" spans="1:4">
      <c r="A10" s="5"/>
      <c r="B10" s="5"/>
      <c r="C10" s="5"/>
      <c r="D10" s="5"/>
    </row>
    <row r="11" spans="1:4">
      <c r="A11" s="5"/>
      <c r="B11" s="5"/>
      <c r="C11" s="5"/>
      <c r="D11" s="5"/>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dimension ref="A1:D12"/>
  <sheetViews>
    <sheetView workbookViewId="0">
      <selection activeCell="B11" sqref="B11"/>
    </sheetView>
  </sheetViews>
  <sheetFormatPr baseColWidth="10" defaultColWidth="11.5" defaultRowHeight="16.5"/>
  <cols>
    <col min="1" max="1" width="14.625" customWidth="1"/>
    <col min="2" max="2" width="52.625" customWidth="1"/>
    <col min="3" max="3" width="15" customWidth="1"/>
    <col min="4" max="4" width="45" customWidth="1"/>
  </cols>
  <sheetData>
    <row r="1" spans="1:4">
      <c r="A1" s="1" t="s">
        <v>3</v>
      </c>
      <c r="B1" s="1" t="s">
        <v>4</v>
      </c>
      <c r="C1" s="1" t="s">
        <v>5</v>
      </c>
      <c r="D1" s="1" t="s">
        <v>6</v>
      </c>
    </row>
    <row r="2" spans="1:4">
      <c r="A2" s="4">
        <v>1</v>
      </c>
    </row>
    <row r="3" spans="1:4">
      <c r="A3" s="1">
        <v>2</v>
      </c>
    </row>
    <row r="4" spans="1:4">
      <c r="A4" s="1"/>
      <c r="B4" s="2" t="s">
        <v>107</v>
      </c>
      <c r="C4" s="2" t="s">
        <v>189</v>
      </c>
      <c r="D4" s="2" t="s">
        <v>188</v>
      </c>
    </row>
    <row r="5" spans="1:4">
      <c r="A5" s="1">
        <v>3</v>
      </c>
      <c r="B5" s="1"/>
      <c r="C5" s="1"/>
      <c r="D5" s="1"/>
    </row>
    <row r="6" spans="1:4">
      <c r="A6" s="1"/>
      <c r="B6" s="3"/>
      <c r="C6" s="3"/>
      <c r="D6" s="3"/>
    </row>
    <row r="7" spans="1:4">
      <c r="A7" s="5"/>
      <c r="B7" s="5"/>
      <c r="C7" s="5"/>
      <c r="D7" s="5"/>
    </row>
    <row r="8" spans="1:4">
      <c r="A8" s="5"/>
      <c r="B8" s="5"/>
      <c r="C8" s="5"/>
      <c r="D8" s="5"/>
    </row>
    <row r="9" spans="1:4" s="5" customFormat="1" ht="14.25">
      <c r="A9" s="26" t="s">
        <v>7</v>
      </c>
      <c r="B9" s="1" t="s">
        <v>190</v>
      </c>
      <c r="C9" s="1"/>
      <c r="D9" s="1"/>
    </row>
    <row r="10" spans="1:4" s="5" customFormat="1" ht="14.25">
      <c r="A10" s="1"/>
      <c r="B10" s="1" t="s">
        <v>98</v>
      </c>
      <c r="C10" s="1"/>
      <c r="D10" s="1"/>
    </row>
    <row r="11" spans="1:4" s="5" customFormat="1" ht="14.25">
      <c r="A11" s="26"/>
      <c r="B11" s="26" t="s">
        <v>191</v>
      </c>
      <c r="C11" s="26"/>
      <c r="D11" s="26"/>
    </row>
    <row r="12" spans="1:4" s="5" customFormat="1" ht="14.25">
      <c r="A12" s="1"/>
      <c r="B12" s="1"/>
      <c r="C12" s="1"/>
      <c r="D12" s="1"/>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dimension ref="A2:E17"/>
  <sheetViews>
    <sheetView workbookViewId="0">
      <selection activeCell="A7" sqref="A7:XFD7"/>
    </sheetView>
  </sheetViews>
  <sheetFormatPr baseColWidth="10" defaultColWidth="11" defaultRowHeight="14.25"/>
  <cols>
    <col min="1" max="1" width="21" style="5" bestFit="1" customWidth="1"/>
    <col min="2" max="2" width="38.5" style="5" customWidth="1"/>
    <col min="3" max="3" width="28" style="5" customWidth="1"/>
    <col min="4" max="4" width="41.625" style="5" bestFit="1" customWidth="1"/>
    <col min="5" max="16384" width="11" style="5"/>
  </cols>
  <sheetData>
    <row r="2" spans="1:5">
      <c r="A2" s="5" t="s">
        <v>8</v>
      </c>
      <c r="B2" s="25" t="s">
        <v>360</v>
      </c>
      <c r="C2" s="7" t="s">
        <v>359</v>
      </c>
      <c r="D2" s="25" t="s">
        <v>32</v>
      </c>
    </row>
    <row r="3" spans="1:5">
      <c r="B3" s="36" t="s">
        <v>50</v>
      </c>
      <c r="C3" s="61" t="s">
        <v>358</v>
      </c>
      <c r="D3" s="61" t="s">
        <v>32</v>
      </c>
    </row>
    <row r="4" spans="1:5">
      <c r="B4" s="60" t="s">
        <v>55</v>
      </c>
      <c r="C4" s="60"/>
      <c r="D4" s="60" t="s">
        <v>56</v>
      </c>
    </row>
    <row r="5" spans="1:5">
      <c r="B5" s="8" t="s">
        <v>60</v>
      </c>
      <c r="C5" s="9" t="s">
        <v>364</v>
      </c>
      <c r="D5" s="9" t="s">
        <v>32</v>
      </c>
    </row>
    <row r="6" spans="1:5">
      <c r="B6" s="59" t="s">
        <v>331</v>
      </c>
      <c r="C6" s="59" t="s">
        <v>330</v>
      </c>
      <c r="D6" s="59" t="s">
        <v>56</v>
      </c>
      <c r="E6" s="32"/>
    </row>
    <row r="7" spans="1:5" ht="15" customHeight="1">
      <c r="B7" s="52" t="s">
        <v>68</v>
      </c>
      <c r="C7" s="40"/>
      <c r="D7" s="52" t="s">
        <v>56</v>
      </c>
    </row>
    <row r="8" spans="1:5" ht="15" customHeight="1">
      <c r="B8" s="58" t="s">
        <v>69</v>
      </c>
      <c r="C8" s="58"/>
      <c r="D8" s="58" t="s">
        <v>70</v>
      </c>
    </row>
    <row r="9" spans="1:5">
      <c r="B9" s="39" t="s">
        <v>81</v>
      </c>
      <c r="C9" s="11"/>
      <c r="D9" s="11" t="s">
        <v>82</v>
      </c>
    </row>
    <row r="10" spans="1:5">
      <c r="B10" s="59" t="s">
        <v>90</v>
      </c>
      <c r="C10" s="69"/>
      <c r="D10" s="59" t="s">
        <v>91</v>
      </c>
    </row>
    <row r="11" spans="1:5">
      <c r="B11" s="54" t="s">
        <v>95</v>
      </c>
      <c r="C11" s="54" t="s">
        <v>342</v>
      </c>
      <c r="D11" s="54" t="s">
        <v>343</v>
      </c>
    </row>
    <row r="12" spans="1:5">
      <c r="B12" s="25" t="s">
        <v>103</v>
      </c>
      <c r="C12" s="7" t="s">
        <v>361</v>
      </c>
      <c r="D12" s="25" t="s">
        <v>32</v>
      </c>
    </row>
    <row r="13" spans="1:5">
      <c r="B13" s="55" t="s">
        <v>337</v>
      </c>
      <c r="C13" s="55" t="s">
        <v>338</v>
      </c>
      <c r="D13" s="55" t="s">
        <v>339</v>
      </c>
    </row>
    <row r="14" spans="1:5">
      <c r="B14" s="25" t="s">
        <v>94</v>
      </c>
      <c r="C14" s="7" t="s">
        <v>340</v>
      </c>
      <c r="D14" s="25" t="s">
        <v>341</v>
      </c>
    </row>
    <row r="15" spans="1:5">
      <c r="B15" s="35"/>
      <c r="C15" s="35"/>
      <c r="D15" s="35"/>
    </row>
    <row r="16" spans="1:5">
      <c r="B16" s="35"/>
      <c r="C16" s="35"/>
      <c r="D16" s="35"/>
    </row>
    <row r="17" spans="2:4">
      <c r="B17" s="25"/>
      <c r="C17" s="31"/>
      <c r="D17" s="25"/>
    </row>
  </sheetData>
  <phoneticPr fontId="17" type="noConversion"/>
  <conditionalFormatting sqref="B10 C9 C12 C17 C14 B15:B16 C2:C3 B6:B8 B3:B4">
    <cfRule type="expression" dxfId="1" priority="6">
      <formula>MONTH(B2)&lt;&gt;Calendario1MesOpción</formula>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dimension ref="A2:E21"/>
  <sheetViews>
    <sheetView workbookViewId="0">
      <selection activeCell="C27" sqref="C27"/>
    </sheetView>
  </sheetViews>
  <sheetFormatPr baseColWidth="10" defaultColWidth="11" defaultRowHeight="14.25"/>
  <cols>
    <col min="1" max="1" width="21" style="5" customWidth="1"/>
    <col min="2" max="2" width="36.625" style="5" bestFit="1" customWidth="1"/>
    <col min="3" max="3" width="28" style="5" customWidth="1"/>
    <col min="4" max="4" width="41.625" style="5" bestFit="1" customWidth="1"/>
    <col min="5" max="16384" width="11" style="5"/>
  </cols>
  <sheetData>
    <row r="2" spans="1:4">
      <c r="A2" s="5" t="s">
        <v>8</v>
      </c>
      <c r="B2" s="67" t="s">
        <v>360</v>
      </c>
      <c r="C2" s="67" t="s">
        <v>359</v>
      </c>
      <c r="D2" s="67" t="s">
        <v>47</v>
      </c>
    </row>
    <row r="3" spans="1:4">
      <c r="B3" s="66" t="s">
        <v>48</v>
      </c>
      <c r="C3" s="66"/>
      <c r="D3" s="66" t="s">
        <v>49</v>
      </c>
    </row>
    <row r="4" spans="1:4" ht="15" customHeight="1">
      <c r="B4" s="62" t="s">
        <v>58</v>
      </c>
      <c r="C4" s="63">
        <v>44344</v>
      </c>
      <c r="D4" s="62" t="s">
        <v>38</v>
      </c>
    </row>
    <row r="5" spans="1:4">
      <c r="B5" s="5" t="s">
        <v>368</v>
      </c>
      <c r="C5" s="5" t="s">
        <v>363</v>
      </c>
    </row>
    <row r="6" spans="1:4" ht="15" customHeight="1">
      <c r="B6" s="64" t="s">
        <v>334</v>
      </c>
      <c r="C6" s="64" t="s">
        <v>335</v>
      </c>
      <c r="D6" s="65" t="s">
        <v>57</v>
      </c>
    </row>
    <row r="7" spans="1:4">
      <c r="B7" s="52" t="s">
        <v>64</v>
      </c>
      <c r="C7" s="40" t="s">
        <v>332</v>
      </c>
      <c r="D7" s="52" t="s">
        <v>56</v>
      </c>
    </row>
    <row r="8" spans="1:4">
      <c r="B8" s="36" t="s">
        <v>68</v>
      </c>
      <c r="C8" s="68" t="s">
        <v>333</v>
      </c>
      <c r="D8" s="36" t="s">
        <v>56</v>
      </c>
    </row>
    <row r="9" spans="1:4">
      <c r="B9" s="17" t="s">
        <v>77</v>
      </c>
      <c r="C9" s="17"/>
      <c r="D9" s="30" t="s">
        <v>78</v>
      </c>
    </row>
    <row r="10" spans="1:4">
      <c r="B10" s="205" t="s">
        <v>181</v>
      </c>
      <c r="C10" s="205" t="s">
        <v>183</v>
      </c>
      <c r="D10" s="206" t="s">
        <v>124</v>
      </c>
    </row>
    <row r="11" spans="1:4">
      <c r="B11" s="17" t="s">
        <v>80</v>
      </c>
      <c r="C11" s="17" t="s">
        <v>131</v>
      </c>
      <c r="D11" s="30" t="s">
        <v>34</v>
      </c>
    </row>
    <row r="12" spans="1:4">
      <c r="B12" s="17" t="s">
        <v>371</v>
      </c>
      <c r="C12" s="17" t="s">
        <v>372</v>
      </c>
      <c r="D12" s="30"/>
    </row>
    <row r="13" spans="1:4">
      <c r="B13" s="36" t="s">
        <v>83</v>
      </c>
      <c r="C13" s="41"/>
      <c r="D13" s="41" t="s">
        <v>84</v>
      </c>
    </row>
    <row r="14" spans="1:4">
      <c r="B14" s="62" t="s">
        <v>85</v>
      </c>
      <c r="C14" s="63">
        <v>44424</v>
      </c>
      <c r="D14" s="62" t="s">
        <v>34</v>
      </c>
    </row>
    <row r="15" spans="1:4">
      <c r="B15" s="30" t="s">
        <v>86</v>
      </c>
      <c r="C15" s="7" t="s">
        <v>187</v>
      </c>
      <c r="D15" s="30" t="s">
        <v>34</v>
      </c>
    </row>
    <row r="16" spans="1:4" ht="15" customHeight="1">
      <c r="B16" s="34" t="s">
        <v>182</v>
      </c>
      <c r="C16" s="53" t="s">
        <v>183</v>
      </c>
      <c r="D16" s="34" t="s">
        <v>34</v>
      </c>
    </row>
    <row r="17" spans="2:5" ht="15" customHeight="1">
      <c r="B17" s="34" t="s">
        <v>184</v>
      </c>
      <c r="C17" s="75" t="s">
        <v>185</v>
      </c>
      <c r="D17" s="34" t="s">
        <v>186</v>
      </c>
    </row>
    <row r="18" spans="2:5">
      <c r="B18" s="34" t="s">
        <v>94</v>
      </c>
      <c r="C18" s="6" t="s">
        <v>340</v>
      </c>
      <c r="D18" s="34" t="s">
        <v>341</v>
      </c>
    </row>
    <row r="19" spans="2:5">
      <c r="B19" s="34" t="s">
        <v>345</v>
      </c>
      <c r="C19" s="6" t="s">
        <v>344</v>
      </c>
      <c r="D19" s="34" t="s">
        <v>32</v>
      </c>
    </row>
    <row r="20" spans="2:5">
      <c r="B20" s="25" t="s">
        <v>103</v>
      </c>
      <c r="C20" s="7" t="s">
        <v>361</v>
      </c>
      <c r="D20" s="25" t="s">
        <v>32</v>
      </c>
      <c r="E20" s="32"/>
    </row>
    <row r="21" spans="2:5">
      <c r="B21" s="34" t="s">
        <v>180</v>
      </c>
      <c r="C21" s="34" t="s">
        <v>362</v>
      </c>
      <c r="D21" s="34" t="s">
        <v>91</v>
      </c>
      <c r="E21" s="23"/>
    </row>
  </sheetData>
  <phoneticPr fontId="17" type="noConversion"/>
  <conditionalFormatting sqref="C15 C18:C20 B13 B7:B8 B2:B3">
    <cfRule type="expression" dxfId="0" priority="8">
      <formula>MONTH(B2)&lt;&gt;Calendario1MesOpción</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E14"/>
  <sheetViews>
    <sheetView workbookViewId="0">
      <selection activeCell="B20" sqref="B20"/>
    </sheetView>
  </sheetViews>
  <sheetFormatPr baseColWidth="10" defaultColWidth="11" defaultRowHeight="14.25"/>
  <cols>
    <col min="1" max="1" width="21" style="27" bestFit="1" customWidth="1"/>
    <col min="2" max="2" width="45.125" style="27" bestFit="1" customWidth="1"/>
    <col min="3" max="3" width="21.25" style="27" customWidth="1"/>
    <col min="4" max="4" width="22.625" style="27" customWidth="1"/>
    <col min="5" max="5" width="25.875" style="27" customWidth="1"/>
    <col min="6" max="16384" width="11" style="27"/>
  </cols>
  <sheetData>
    <row r="1" spans="1:5">
      <c r="A1" s="49" t="s">
        <v>17</v>
      </c>
      <c r="B1" s="48" t="s">
        <v>14</v>
      </c>
      <c r="C1" s="48" t="s">
        <v>5</v>
      </c>
      <c r="D1" s="48" t="s">
        <v>15</v>
      </c>
      <c r="E1" s="50" t="s">
        <v>16</v>
      </c>
    </row>
    <row r="2" spans="1:5">
      <c r="A2" s="47" t="s">
        <v>275</v>
      </c>
      <c r="B2" s="46" t="s">
        <v>352</v>
      </c>
      <c r="C2" s="46"/>
      <c r="D2" s="46"/>
      <c r="E2" s="46"/>
    </row>
    <row r="3" spans="1:5">
      <c r="A3" s="47" t="s">
        <v>110</v>
      </c>
      <c r="B3" s="46" t="s">
        <v>34</v>
      </c>
      <c r="C3" s="46" t="s">
        <v>192</v>
      </c>
      <c r="D3" s="46"/>
      <c r="E3" s="46"/>
    </row>
    <row r="4" spans="1:5">
      <c r="A4" s="47" t="s">
        <v>9</v>
      </c>
      <c r="B4" s="46" t="s">
        <v>33</v>
      </c>
      <c r="C4" s="46" t="s">
        <v>193</v>
      </c>
      <c r="D4" s="46"/>
      <c r="E4" s="46"/>
    </row>
    <row r="5" spans="1:5">
      <c r="A5" s="47">
        <v>420</v>
      </c>
      <c r="B5" s="46" t="s">
        <v>352</v>
      </c>
      <c r="C5" s="46"/>
      <c r="D5" s="46"/>
      <c r="E5" s="46"/>
    </row>
    <row r="6" spans="1:5" s="29" customFormat="1">
      <c r="A6" s="47" t="s">
        <v>276</v>
      </c>
      <c r="B6" s="46" t="s">
        <v>34</v>
      </c>
      <c r="C6" s="46" t="s">
        <v>130</v>
      </c>
      <c r="D6" s="46"/>
      <c r="E6" s="46"/>
    </row>
    <row r="7" spans="1:5">
      <c r="A7" s="47" t="s">
        <v>277</v>
      </c>
      <c r="B7" s="46" t="s">
        <v>34</v>
      </c>
      <c r="C7" s="46" t="s">
        <v>194</v>
      </c>
      <c r="D7" s="46"/>
      <c r="E7" s="46"/>
    </row>
    <row r="8" spans="1:5">
      <c r="A8" s="47" t="s">
        <v>10</v>
      </c>
      <c r="B8" s="46" t="s">
        <v>352</v>
      </c>
      <c r="C8" s="46"/>
      <c r="D8" s="46"/>
      <c r="E8" s="46"/>
    </row>
    <row r="9" spans="1:5">
      <c r="A9" s="47" t="s">
        <v>11</v>
      </c>
      <c r="B9" s="46" t="s">
        <v>33</v>
      </c>
      <c r="C9" s="46" t="s">
        <v>193</v>
      </c>
      <c r="D9" s="46"/>
      <c r="E9" s="46"/>
    </row>
    <row r="10" spans="1:5">
      <c r="A10" s="47" t="s">
        <v>12</v>
      </c>
      <c r="B10" s="46" t="s">
        <v>32</v>
      </c>
      <c r="C10" s="46" t="s">
        <v>353</v>
      </c>
      <c r="D10" s="46"/>
      <c r="E10" s="46"/>
    </row>
    <row r="11" spans="1:5">
      <c r="A11" s="47" t="s">
        <v>13</v>
      </c>
      <c r="B11" s="46" t="s">
        <v>34</v>
      </c>
      <c r="C11" s="46" t="s">
        <v>354</v>
      </c>
      <c r="D11" s="46"/>
      <c r="E11" s="46"/>
    </row>
    <row r="12" spans="1:5">
      <c r="A12" s="47" t="s">
        <v>18</v>
      </c>
      <c r="B12" s="46" t="s">
        <v>34</v>
      </c>
      <c r="C12" s="46" t="s">
        <v>195</v>
      </c>
      <c r="D12" s="46"/>
      <c r="E12" s="46"/>
    </row>
    <row r="13" spans="1:5">
      <c r="A13" s="47" t="s">
        <v>111</v>
      </c>
      <c r="B13" s="26" t="s">
        <v>352</v>
      </c>
      <c r="C13" s="26"/>
      <c r="D13" s="26"/>
      <c r="E13" s="26"/>
    </row>
    <row r="14" spans="1:5">
      <c r="A14" s="47" t="s">
        <v>123</v>
      </c>
      <c r="B14" s="26" t="s">
        <v>124</v>
      </c>
      <c r="C14" s="26"/>
      <c r="D14" s="26"/>
      <c r="E14" s="26"/>
    </row>
  </sheetData>
  <phoneticPr fontId="17"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E24"/>
  <sheetViews>
    <sheetView workbookViewId="0">
      <selection activeCell="D9" sqref="D9"/>
    </sheetView>
  </sheetViews>
  <sheetFormatPr baseColWidth="10" defaultColWidth="11" defaultRowHeight="14.25"/>
  <cols>
    <col min="1" max="1" width="21" style="27" bestFit="1" customWidth="1"/>
    <col min="2" max="2" width="36.625" style="27" bestFit="1" customWidth="1"/>
    <col min="3" max="3" width="28" style="27" bestFit="1" customWidth="1"/>
    <col min="4" max="4" width="41.625" style="27" bestFit="1" customWidth="1"/>
    <col min="5" max="16384" width="11" style="27"/>
  </cols>
  <sheetData>
    <row r="1" spans="1:5">
      <c r="A1" s="26" t="s">
        <v>3</v>
      </c>
      <c r="B1" s="26" t="s">
        <v>4</v>
      </c>
      <c r="C1" s="26" t="s">
        <v>5</v>
      </c>
      <c r="D1" s="26" t="s">
        <v>6</v>
      </c>
    </row>
    <row r="2" spans="1:5">
      <c r="A2" s="26">
        <v>1</v>
      </c>
      <c r="B2" s="26" t="s">
        <v>37</v>
      </c>
      <c r="C2" s="26"/>
      <c r="D2" s="26"/>
      <c r="E2" s="43"/>
    </row>
    <row r="3" spans="1:5">
      <c r="A3" s="26">
        <v>2</v>
      </c>
      <c r="B3" s="37"/>
      <c r="C3" s="37"/>
      <c r="D3" s="37"/>
    </row>
    <row r="4" spans="1:5">
      <c r="A4" s="26"/>
      <c r="B4" s="9" t="s">
        <v>45</v>
      </c>
      <c r="C4" s="9" t="s">
        <v>125</v>
      </c>
      <c r="D4" s="9" t="s">
        <v>126</v>
      </c>
    </row>
    <row r="5" spans="1:5" s="29" customFormat="1">
      <c r="A5" s="28">
        <v>3</v>
      </c>
      <c r="B5" s="37"/>
      <c r="C5" s="37"/>
      <c r="D5" s="37"/>
    </row>
    <row r="6" spans="1:5">
      <c r="A6" s="26">
        <v>4</v>
      </c>
      <c r="B6" s="37"/>
      <c r="C6" s="37"/>
      <c r="D6" s="37"/>
      <c r="E6" s="43"/>
    </row>
    <row r="7" spans="1:5">
      <c r="A7" s="26"/>
      <c r="B7" s="11" t="s">
        <v>52</v>
      </c>
      <c r="C7" s="11" t="s">
        <v>54</v>
      </c>
      <c r="D7" s="11" t="s">
        <v>127</v>
      </c>
    </row>
    <row r="8" spans="1:5">
      <c r="B8" s="27" t="s">
        <v>132</v>
      </c>
      <c r="C8" s="27" t="s">
        <v>133</v>
      </c>
      <c r="D8" s="27" t="s">
        <v>57</v>
      </c>
    </row>
    <row r="9" spans="1:5">
      <c r="B9" s="27" t="s">
        <v>154</v>
      </c>
      <c r="C9" s="27" t="s">
        <v>155</v>
      </c>
      <c r="D9" s="27" t="s">
        <v>62</v>
      </c>
    </row>
    <row r="12" spans="1:5">
      <c r="A12" s="27" t="s">
        <v>7</v>
      </c>
      <c r="B12" s="8" t="s">
        <v>35</v>
      </c>
      <c r="C12" s="9"/>
      <c r="D12" s="9"/>
    </row>
    <row r="13" spans="1:5">
      <c r="B13" s="11" t="s">
        <v>36</v>
      </c>
      <c r="C13" s="11"/>
      <c r="D13" s="11"/>
    </row>
    <row r="14" spans="1:5" ht="15" customHeight="1">
      <c r="B14" s="26" t="s">
        <v>129</v>
      </c>
      <c r="C14" s="26" t="s">
        <v>130</v>
      </c>
      <c r="D14" s="26" t="s">
        <v>57</v>
      </c>
    </row>
    <row r="15" spans="1:5" ht="15" customHeight="1">
      <c r="B15" s="26" t="s">
        <v>58</v>
      </c>
      <c r="C15" s="57"/>
      <c r="D15" s="26" t="s">
        <v>38</v>
      </c>
    </row>
    <row r="16" spans="1:5">
      <c r="B16" s="26" t="s">
        <v>61</v>
      </c>
      <c r="C16" s="26"/>
      <c r="D16" s="26"/>
    </row>
    <row r="17" spans="2:4">
      <c r="B17" s="26" t="s">
        <v>73</v>
      </c>
      <c r="C17" s="26" t="s">
        <v>128</v>
      </c>
      <c r="D17" s="26" t="s">
        <v>34</v>
      </c>
    </row>
    <row r="18" spans="2:4">
      <c r="B18" s="26" t="s">
        <v>74</v>
      </c>
      <c r="C18" s="26" t="s">
        <v>131</v>
      </c>
      <c r="D18" s="26" t="s">
        <v>34</v>
      </c>
    </row>
    <row r="19" spans="2:4">
      <c r="B19" s="26" t="s">
        <v>79</v>
      </c>
      <c r="C19" s="26"/>
      <c r="D19" s="26"/>
    </row>
    <row r="20" spans="2:4">
      <c r="B20" s="26" t="s">
        <v>87</v>
      </c>
      <c r="C20" s="26"/>
      <c r="D20" s="26" t="s">
        <v>34</v>
      </c>
    </row>
    <row r="21" spans="2:4">
      <c r="B21" s="26" t="s">
        <v>100</v>
      </c>
      <c r="C21" s="26"/>
      <c r="D21" s="26" t="s">
        <v>32</v>
      </c>
    </row>
    <row r="22" spans="2:4">
      <c r="B22" s="26" t="s">
        <v>36</v>
      </c>
      <c r="C22" s="26"/>
      <c r="D22" s="26"/>
    </row>
    <row r="23" spans="2:4">
      <c r="B23" s="26" t="s">
        <v>31</v>
      </c>
      <c r="C23" s="26"/>
      <c r="D23" s="26" t="s">
        <v>104</v>
      </c>
    </row>
    <row r="24" spans="2:4">
      <c r="B24" s="26" t="s">
        <v>20</v>
      </c>
      <c r="C24" s="26"/>
      <c r="D24" s="26"/>
    </row>
  </sheetData>
  <phoneticPr fontId="17"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dimension ref="A1:E18"/>
  <sheetViews>
    <sheetView workbookViewId="0">
      <selection activeCell="C2" sqref="C2"/>
    </sheetView>
  </sheetViews>
  <sheetFormatPr baseColWidth="10" defaultColWidth="11" defaultRowHeight="14.25"/>
  <cols>
    <col min="1" max="1" width="21" style="5" customWidth="1"/>
    <col min="2" max="2" width="36.625" style="5" customWidth="1"/>
    <col min="3" max="3" width="28" style="5" customWidth="1"/>
    <col min="4" max="4" width="34" style="5" bestFit="1" customWidth="1"/>
    <col min="5" max="16384" width="11" style="5"/>
  </cols>
  <sheetData>
    <row r="1" spans="1:5">
      <c r="A1" s="1" t="s">
        <v>3</v>
      </c>
      <c r="B1" s="1" t="s">
        <v>4</v>
      </c>
      <c r="C1" s="1" t="s">
        <v>5</v>
      </c>
      <c r="D1" s="1" t="s">
        <v>6</v>
      </c>
    </row>
    <row r="2" spans="1:5">
      <c r="A2" s="4">
        <v>1</v>
      </c>
      <c r="B2" s="1" t="s">
        <v>137</v>
      </c>
      <c r="C2" s="1" t="s">
        <v>144</v>
      </c>
      <c r="D2" s="4" t="s">
        <v>138</v>
      </c>
      <c r="E2" s="44"/>
    </row>
    <row r="3" spans="1:5">
      <c r="A3" s="4">
        <v>2</v>
      </c>
      <c r="B3" s="38"/>
      <c r="C3" s="38"/>
      <c r="D3" s="45"/>
    </row>
    <row r="4" spans="1:5">
      <c r="A4" s="1">
        <v>3</v>
      </c>
      <c r="B4" s="37"/>
      <c r="C4" s="37"/>
      <c r="D4" s="37"/>
    </row>
    <row r="5" spans="1:5">
      <c r="A5" s="1"/>
      <c r="B5" s="74" t="s">
        <v>42</v>
      </c>
      <c r="C5" s="74" t="s">
        <v>134</v>
      </c>
      <c r="D5" s="74" t="s">
        <v>43</v>
      </c>
      <c r="E5" s="56"/>
    </row>
    <row r="6" spans="1:5">
      <c r="A6" s="1">
        <v>4</v>
      </c>
      <c r="B6" s="38"/>
      <c r="C6" s="38"/>
      <c r="D6" s="38"/>
      <c r="E6" s="44"/>
    </row>
    <row r="7" spans="1:5">
      <c r="A7" s="1">
        <v>5</v>
      </c>
      <c r="B7" s="38"/>
      <c r="C7" s="38"/>
      <c r="D7" s="38"/>
      <c r="E7" s="32"/>
    </row>
    <row r="8" spans="1:5">
      <c r="A8" s="1">
        <v>6</v>
      </c>
      <c r="B8" s="38"/>
      <c r="C8" s="38"/>
      <c r="D8" s="38"/>
      <c r="E8" s="32"/>
    </row>
    <row r="9" spans="1:5">
      <c r="A9" s="1">
        <v>7</v>
      </c>
      <c r="B9" s="38"/>
      <c r="C9" s="38"/>
      <c r="D9" s="38"/>
      <c r="E9" s="32"/>
    </row>
    <row r="10" spans="1:5">
      <c r="A10" s="1"/>
      <c r="B10" s="3" t="s">
        <v>63</v>
      </c>
      <c r="C10" s="3" t="s">
        <v>135</v>
      </c>
      <c r="D10" s="3" t="s">
        <v>136</v>
      </c>
    </row>
    <row r="13" spans="1:5">
      <c r="A13" s="27" t="s">
        <v>7</v>
      </c>
      <c r="B13" s="5" t="s">
        <v>140</v>
      </c>
      <c r="C13" s="5" t="s">
        <v>139</v>
      </c>
      <c r="D13" s="5" t="s">
        <v>41</v>
      </c>
    </row>
    <row r="14" spans="1:5">
      <c r="A14" s="27"/>
      <c r="B14" s="5" t="s">
        <v>141</v>
      </c>
      <c r="C14" s="5" t="s">
        <v>142</v>
      </c>
      <c r="D14" s="5" t="s">
        <v>41</v>
      </c>
    </row>
    <row r="15" spans="1:5">
      <c r="A15" s="27"/>
      <c r="B15" s="5" t="s">
        <v>75</v>
      </c>
      <c r="C15" s="5" t="s">
        <v>144</v>
      </c>
      <c r="D15" s="5" t="s">
        <v>143</v>
      </c>
    </row>
    <row r="16" spans="1:5">
      <c r="A16" s="27"/>
      <c r="B16" s="27" t="s">
        <v>100</v>
      </c>
      <c r="C16" s="27"/>
      <c r="D16" s="27" t="s">
        <v>32</v>
      </c>
    </row>
    <row r="17" spans="2:4">
      <c r="B17" s="5" t="s">
        <v>145</v>
      </c>
      <c r="D17" s="5" t="s">
        <v>146</v>
      </c>
    </row>
    <row r="18" spans="2:4">
      <c r="B18" s="5" t="s">
        <v>147</v>
      </c>
      <c r="C18" s="5" t="s">
        <v>148</v>
      </c>
      <c r="D18" s="5" t="s">
        <v>146</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dimension ref="A1:E19"/>
  <sheetViews>
    <sheetView workbookViewId="0">
      <selection activeCell="D2" sqref="B2:D2"/>
    </sheetView>
  </sheetViews>
  <sheetFormatPr baseColWidth="10" defaultColWidth="11" defaultRowHeight="14.25"/>
  <cols>
    <col min="1" max="1" width="21" style="5" customWidth="1"/>
    <col min="2" max="2" width="36.625" style="5" customWidth="1"/>
    <col min="3" max="3" width="28" style="5" customWidth="1"/>
    <col min="4" max="4" width="34" style="5" bestFit="1" customWidth="1"/>
    <col min="5" max="16384" width="11" style="5"/>
  </cols>
  <sheetData>
    <row r="1" spans="1:5">
      <c r="A1" s="1" t="s">
        <v>3</v>
      </c>
      <c r="B1" s="1" t="s">
        <v>4</v>
      </c>
      <c r="C1" s="1" t="s">
        <v>5</v>
      </c>
      <c r="D1" s="1" t="s">
        <v>6</v>
      </c>
    </row>
    <row r="2" spans="1:5">
      <c r="A2" s="4">
        <v>1</v>
      </c>
      <c r="B2" s="1" t="s">
        <v>153</v>
      </c>
      <c r="C2" s="1" t="s">
        <v>144</v>
      </c>
      <c r="D2" s="4" t="s">
        <v>144</v>
      </c>
      <c r="E2" s="44"/>
    </row>
    <row r="3" spans="1:5">
      <c r="A3" s="4">
        <v>2</v>
      </c>
      <c r="B3" s="38"/>
      <c r="C3" s="38"/>
      <c r="D3" s="45"/>
    </row>
    <row r="4" spans="1:5">
      <c r="A4" s="1">
        <v>3</v>
      </c>
      <c r="B4" s="37"/>
      <c r="C4" s="37"/>
      <c r="D4" s="37"/>
    </row>
    <row r="5" spans="1:5">
      <c r="A5" s="1"/>
      <c r="B5" s="2" t="s">
        <v>46</v>
      </c>
      <c r="C5" s="2" t="s">
        <v>151</v>
      </c>
      <c r="D5" s="2" t="s">
        <v>152</v>
      </c>
    </row>
    <row r="6" spans="1:5">
      <c r="A6" s="1">
        <v>4</v>
      </c>
      <c r="B6" s="38"/>
      <c r="C6" s="38"/>
      <c r="D6" s="38"/>
      <c r="E6" s="44"/>
    </row>
    <row r="7" spans="1:5">
      <c r="A7" s="1">
        <v>5</v>
      </c>
      <c r="B7" s="38"/>
      <c r="C7" s="38"/>
      <c r="D7" s="38"/>
      <c r="E7" s="44"/>
    </row>
    <row r="8" spans="1:5">
      <c r="A8" s="1">
        <v>6</v>
      </c>
      <c r="B8" s="38"/>
      <c r="C8" s="38"/>
      <c r="D8" s="38"/>
      <c r="E8" s="32"/>
    </row>
    <row r="9" spans="1:5">
      <c r="A9" s="1">
        <v>7</v>
      </c>
      <c r="B9" s="38"/>
      <c r="C9" s="38"/>
      <c r="D9" s="38"/>
      <c r="E9" s="44"/>
    </row>
    <row r="10" spans="1:5">
      <c r="A10" s="1">
        <v>8</v>
      </c>
      <c r="B10" s="38"/>
      <c r="C10" s="38"/>
      <c r="D10" s="38"/>
    </row>
    <row r="11" spans="1:5">
      <c r="A11" s="1"/>
      <c r="B11" s="3" t="s">
        <v>51</v>
      </c>
      <c r="C11" s="3" t="s">
        <v>149</v>
      </c>
      <c r="D11" s="3" t="s">
        <v>150</v>
      </c>
    </row>
    <row r="14" spans="1:5">
      <c r="A14" s="26" t="s">
        <v>7</v>
      </c>
      <c r="B14" s="1" t="s">
        <v>39</v>
      </c>
      <c r="C14" s="1" t="s">
        <v>40</v>
      </c>
      <c r="D14" s="1"/>
    </row>
    <row r="15" spans="1:5">
      <c r="A15" s="26"/>
      <c r="B15" s="1" t="s">
        <v>65</v>
      </c>
      <c r="C15" s="1" t="s">
        <v>66</v>
      </c>
      <c r="D15" s="1"/>
    </row>
    <row r="16" spans="1:5">
      <c r="A16" s="1"/>
      <c r="B16" s="1" t="s">
        <v>98</v>
      </c>
      <c r="C16" s="1" t="s">
        <v>99</v>
      </c>
      <c r="D16" s="1"/>
    </row>
    <row r="17" spans="1:4">
      <c r="A17" s="26"/>
      <c r="B17" s="26" t="s">
        <v>100</v>
      </c>
      <c r="C17" s="26" t="s">
        <v>101</v>
      </c>
      <c r="D17" s="26"/>
    </row>
    <row r="18" spans="1:4">
      <c r="A18" s="27"/>
      <c r="B18" s="5" t="s">
        <v>147</v>
      </c>
      <c r="C18" s="5" t="s">
        <v>148</v>
      </c>
      <c r="D18" s="5" t="s">
        <v>146</v>
      </c>
    </row>
    <row r="19" spans="1:4">
      <c r="A19" s="27"/>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D13"/>
  <sheetViews>
    <sheetView workbookViewId="0">
      <selection activeCell="D3" sqref="B3:D3"/>
    </sheetView>
  </sheetViews>
  <sheetFormatPr baseColWidth="10" defaultColWidth="11" defaultRowHeight="14.25"/>
  <cols>
    <col min="1" max="1" width="21" style="5" bestFit="1" customWidth="1"/>
    <col min="2" max="2" width="36.625" style="5" customWidth="1"/>
    <col min="3" max="3" width="28" style="5" customWidth="1"/>
    <col min="4" max="4" width="41.625" style="5" customWidth="1"/>
    <col min="5" max="16384" width="11" style="5"/>
  </cols>
  <sheetData>
    <row r="1" spans="1:4">
      <c r="A1" s="1" t="s">
        <v>3</v>
      </c>
      <c r="B1" s="1" t="s">
        <v>4</v>
      </c>
      <c r="C1" s="1" t="s">
        <v>5</v>
      </c>
      <c r="D1" s="1" t="s">
        <v>6</v>
      </c>
    </row>
    <row r="2" spans="1:4">
      <c r="A2" s="4">
        <v>1</v>
      </c>
      <c r="B2" s="1"/>
      <c r="C2" s="4"/>
      <c r="D2" s="4"/>
    </row>
    <row r="3" spans="1:4">
      <c r="A3" s="1">
        <v>2</v>
      </c>
      <c r="B3" s="1" t="s">
        <v>117</v>
      </c>
      <c r="C3" s="1" t="s">
        <v>130</v>
      </c>
      <c r="D3" s="1" t="s">
        <v>34</v>
      </c>
    </row>
    <row r="4" spans="1:4">
      <c r="A4" s="1"/>
      <c r="B4" s="74" t="s">
        <v>161</v>
      </c>
      <c r="C4" s="76" t="s">
        <v>162</v>
      </c>
      <c r="D4" s="74" t="s">
        <v>163</v>
      </c>
    </row>
    <row r="5" spans="1:4">
      <c r="A5" s="1">
        <v>3</v>
      </c>
      <c r="B5" s="1"/>
      <c r="C5" s="1"/>
      <c r="D5" s="1"/>
    </row>
    <row r="6" spans="1:4">
      <c r="A6" s="1">
        <v>4</v>
      </c>
      <c r="C6" s="1"/>
      <c r="D6" s="1"/>
    </row>
    <row r="7" spans="1:4">
      <c r="A7" s="1"/>
      <c r="B7" s="3" t="s">
        <v>160</v>
      </c>
      <c r="C7" s="3" t="s">
        <v>135</v>
      </c>
      <c r="D7" s="3" t="s">
        <v>158</v>
      </c>
    </row>
    <row r="9" spans="1:4">
      <c r="A9" s="26" t="s">
        <v>7</v>
      </c>
      <c r="B9" s="1" t="s">
        <v>118</v>
      </c>
      <c r="C9" s="1"/>
      <c r="D9" s="1"/>
    </row>
    <row r="10" spans="1:4">
      <c r="A10" s="1"/>
      <c r="B10" s="1" t="s">
        <v>98</v>
      </c>
      <c r="C10" s="1"/>
      <c r="D10" s="1"/>
    </row>
    <row r="11" spans="1:4">
      <c r="A11" s="26"/>
      <c r="B11" s="26" t="s">
        <v>100</v>
      </c>
      <c r="C11" s="26"/>
      <c r="D11" s="26"/>
    </row>
    <row r="12" spans="1:4">
      <c r="A12" s="1"/>
      <c r="B12" s="1" t="s">
        <v>31</v>
      </c>
      <c r="C12" s="1"/>
      <c r="D12" s="1"/>
    </row>
    <row r="13" spans="1:4">
      <c r="B13" s="5" t="s">
        <v>147</v>
      </c>
      <c r="C13" s="5" t="s">
        <v>148</v>
      </c>
      <c r="D13" s="5" t="s">
        <v>146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D16"/>
  <sheetViews>
    <sheetView workbookViewId="0">
      <selection activeCell="B3" sqref="B3:D3"/>
    </sheetView>
  </sheetViews>
  <sheetFormatPr baseColWidth="10" defaultColWidth="11" defaultRowHeight="14.25"/>
  <cols>
    <col min="1" max="1" width="21" style="5" customWidth="1"/>
    <col min="2" max="2" width="36.625" style="5" customWidth="1"/>
    <col min="3" max="3" width="28" style="5" customWidth="1"/>
    <col min="4" max="4" width="34" style="5" bestFit="1" customWidth="1"/>
    <col min="5" max="16384" width="11" style="5"/>
  </cols>
  <sheetData>
    <row r="1" spans="1:4">
      <c r="A1" s="1" t="s">
        <v>3</v>
      </c>
      <c r="B1" s="1" t="s">
        <v>4</v>
      </c>
      <c r="C1" s="1" t="s">
        <v>5</v>
      </c>
      <c r="D1" s="1" t="s">
        <v>6</v>
      </c>
    </row>
    <row r="2" spans="1:4">
      <c r="A2" s="4">
        <v>1</v>
      </c>
      <c r="B2" s="1"/>
      <c r="C2" s="4"/>
      <c r="D2" s="4"/>
    </row>
    <row r="3" spans="1:4">
      <c r="A3" s="1">
        <v>2</v>
      </c>
      <c r="B3" s="1" t="s">
        <v>117</v>
      </c>
      <c r="C3" s="1" t="s">
        <v>130</v>
      </c>
      <c r="D3" s="1" t="s">
        <v>34</v>
      </c>
    </row>
    <row r="4" spans="1:4">
      <c r="A4" s="1"/>
      <c r="B4" s="74" t="s">
        <v>159</v>
      </c>
      <c r="C4" s="74" t="s">
        <v>156</v>
      </c>
      <c r="D4" s="74" t="s">
        <v>157</v>
      </c>
    </row>
    <row r="5" spans="1:4">
      <c r="A5" s="1"/>
    </row>
    <row r="6" spans="1:4">
      <c r="A6" s="1">
        <v>3</v>
      </c>
      <c r="B6" s="1"/>
      <c r="C6" s="1"/>
      <c r="D6" s="1"/>
    </row>
    <row r="7" spans="1:4">
      <c r="A7" s="1">
        <v>4</v>
      </c>
      <c r="B7" s="1"/>
      <c r="C7" s="1"/>
      <c r="D7" s="1"/>
    </row>
    <row r="8" spans="1:4">
      <c r="A8" s="1">
        <v>5</v>
      </c>
      <c r="B8" s="2" t="s">
        <v>166</v>
      </c>
      <c r="C8" s="2" t="s">
        <v>164</v>
      </c>
      <c r="D8" s="2" t="s">
        <v>165</v>
      </c>
    </row>
    <row r="11" spans="1:4">
      <c r="A11" s="26" t="s">
        <v>7</v>
      </c>
      <c r="B11" s="1" t="s">
        <v>118</v>
      </c>
      <c r="C11" s="1"/>
      <c r="D11" s="1"/>
    </row>
    <row r="12" spans="1:4">
      <c r="A12" s="26"/>
      <c r="B12" s="1" t="s">
        <v>119</v>
      </c>
      <c r="C12" s="1"/>
      <c r="D12" s="1" t="s">
        <v>104</v>
      </c>
    </row>
    <row r="13" spans="1:4">
      <c r="A13" s="26"/>
      <c r="B13" s="1" t="s">
        <v>121</v>
      </c>
      <c r="C13" s="1"/>
      <c r="D13" s="1" t="s">
        <v>122</v>
      </c>
    </row>
    <row r="14" spans="1:4">
      <c r="A14" s="1"/>
      <c r="B14" s="1" t="s">
        <v>98</v>
      </c>
      <c r="C14" s="1"/>
      <c r="D14" s="1" t="s">
        <v>56</v>
      </c>
    </row>
    <row r="15" spans="1:4">
      <c r="A15" s="1"/>
      <c r="B15" s="26" t="s">
        <v>100</v>
      </c>
      <c r="C15" s="26"/>
      <c r="D15" s="26" t="s">
        <v>32</v>
      </c>
    </row>
    <row r="16" spans="1:4">
      <c r="A16" s="1"/>
      <c r="B16" s="1" t="s">
        <v>31</v>
      </c>
      <c r="C16" s="1"/>
      <c r="D16" s="1" t="s">
        <v>104</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dimension ref="A1:D18"/>
  <sheetViews>
    <sheetView workbookViewId="0">
      <selection activeCell="C3" sqref="C3"/>
    </sheetView>
  </sheetViews>
  <sheetFormatPr baseColWidth="10" defaultColWidth="11" defaultRowHeight="14.25"/>
  <cols>
    <col min="1" max="1" width="21" style="5" customWidth="1"/>
    <col min="2" max="2" width="36.625" style="5" customWidth="1"/>
    <col min="3" max="3" width="28" style="5" customWidth="1"/>
    <col min="4" max="4" width="34" style="5" bestFit="1" customWidth="1"/>
    <col min="5" max="16384" width="11" style="5"/>
  </cols>
  <sheetData>
    <row r="1" spans="1:4">
      <c r="A1" s="1" t="s">
        <v>3</v>
      </c>
      <c r="B1" s="1" t="s">
        <v>4</v>
      </c>
      <c r="C1" s="1" t="s">
        <v>5</v>
      </c>
      <c r="D1" s="1" t="s">
        <v>6</v>
      </c>
    </row>
    <row r="2" spans="1:4">
      <c r="A2" s="4">
        <v>1</v>
      </c>
      <c r="B2" s="26" t="s">
        <v>44</v>
      </c>
      <c r="C2" s="26" t="s">
        <v>355</v>
      </c>
      <c r="D2" s="26" t="s">
        <v>32</v>
      </c>
    </row>
    <row r="3" spans="1:4">
      <c r="A3" s="1">
        <v>2</v>
      </c>
      <c r="B3" s="1" t="s">
        <v>108</v>
      </c>
      <c r="C3" s="1"/>
      <c r="D3" s="1" t="s">
        <v>32</v>
      </c>
    </row>
    <row r="4" spans="1:4" s="73" customFormat="1">
      <c r="A4" s="72">
        <v>3</v>
      </c>
      <c r="B4" s="72" t="s">
        <v>67</v>
      </c>
      <c r="C4" s="72"/>
      <c r="D4" s="72" t="s">
        <v>32</v>
      </c>
    </row>
    <row r="5" spans="1:4">
      <c r="A5" s="1"/>
      <c r="B5" s="2" t="s">
        <v>76</v>
      </c>
      <c r="C5" s="2" t="s">
        <v>172</v>
      </c>
      <c r="D5" s="2" t="s">
        <v>146</v>
      </c>
    </row>
    <row r="6" spans="1:4">
      <c r="A6" s="1"/>
      <c r="B6" s="1"/>
      <c r="C6" s="1"/>
      <c r="D6" s="1"/>
    </row>
    <row r="7" spans="1:4">
      <c r="A7" s="1"/>
      <c r="B7" s="3" t="s">
        <v>102</v>
      </c>
      <c r="C7" s="3" t="s">
        <v>173</v>
      </c>
      <c r="D7" s="3" t="s">
        <v>174</v>
      </c>
    </row>
    <row r="10" spans="1:4">
      <c r="A10" s="27" t="s">
        <v>7</v>
      </c>
      <c r="B10" s="72" t="s">
        <v>109</v>
      </c>
      <c r="C10" s="72" t="s">
        <v>120</v>
      </c>
      <c r="D10" s="72" t="s">
        <v>43</v>
      </c>
    </row>
    <row r="11" spans="1:4">
      <c r="B11" s="72" t="s">
        <v>71</v>
      </c>
      <c r="C11" s="72" t="s">
        <v>329</v>
      </c>
      <c r="D11" s="72" t="s">
        <v>72</v>
      </c>
    </row>
    <row r="12" spans="1:4">
      <c r="B12" s="1" t="s">
        <v>92</v>
      </c>
      <c r="C12" s="1"/>
      <c r="D12" s="1" t="s">
        <v>56</v>
      </c>
    </row>
    <row r="13" spans="1:4">
      <c r="B13" s="1" t="s">
        <v>93</v>
      </c>
      <c r="C13" s="1" t="s">
        <v>167</v>
      </c>
      <c r="D13" s="1" t="s">
        <v>168</v>
      </c>
    </row>
    <row r="14" spans="1:4">
      <c r="B14" s="1" t="s">
        <v>169</v>
      </c>
      <c r="C14" s="1" t="s">
        <v>170</v>
      </c>
      <c r="D14" s="1" t="s">
        <v>146</v>
      </c>
    </row>
    <row r="15" spans="1:4">
      <c r="B15" s="1" t="s">
        <v>171</v>
      </c>
      <c r="C15" s="1" t="s">
        <v>172</v>
      </c>
      <c r="D15" s="1" t="s">
        <v>146</v>
      </c>
    </row>
    <row r="16" spans="1:4">
      <c r="B16" s="1" t="s">
        <v>96</v>
      </c>
      <c r="C16" s="1"/>
      <c r="D16" s="1" t="s">
        <v>97</v>
      </c>
    </row>
    <row r="17" spans="2:4">
      <c r="B17" s="1" t="s">
        <v>98</v>
      </c>
      <c r="C17" s="1"/>
      <c r="D17" s="1" t="s">
        <v>56</v>
      </c>
    </row>
    <row r="18" spans="2:4">
      <c r="B18" s="26" t="s">
        <v>100</v>
      </c>
      <c r="C18" s="26"/>
      <c r="D18" s="26" t="s">
        <v>32</v>
      </c>
    </row>
  </sheetData>
  <phoneticPr fontId="17" type="noConversion"/>
  <pageMargins left="0.7" right="0.7" top="0.75" bottom="0.75" header="0.3" footer="0.3"/>
  <pageSetup paperSize="9" orientation="portrait" horizontalDpi="0" verticalDpi="0"/>
</worksheet>
</file>

<file path=xl/worksheets/sheet9.xml><?xml version="1.0" encoding="utf-8"?>
<worksheet xmlns="http://schemas.openxmlformats.org/spreadsheetml/2006/main" xmlns:r="http://schemas.openxmlformats.org/officeDocument/2006/relationships">
  <dimension ref="A1:D11"/>
  <sheetViews>
    <sheetView workbookViewId="0">
      <selection activeCell="C23" sqref="C23"/>
    </sheetView>
  </sheetViews>
  <sheetFormatPr baseColWidth="10" defaultColWidth="11.5" defaultRowHeight="16.5"/>
  <cols>
    <col min="1" max="1" width="26.5" customWidth="1"/>
    <col min="2" max="2" width="49.5" customWidth="1"/>
    <col min="3" max="3" width="12.75" customWidth="1"/>
    <col min="4" max="4" width="40.5" customWidth="1"/>
  </cols>
  <sheetData>
    <row r="1" spans="1:4">
      <c r="A1" s="1" t="s">
        <v>3</v>
      </c>
      <c r="B1" s="1" t="s">
        <v>4</v>
      </c>
      <c r="C1" s="1" t="s">
        <v>5</v>
      </c>
      <c r="D1" s="1" t="s">
        <v>6</v>
      </c>
    </row>
    <row r="2" spans="1:4">
      <c r="A2" s="4">
        <v>1</v>
      </c>
      <c r="B2" s="37"/>
      <c r="C2" s="37"/>
      <c r="D2" s="37"/>
    </row>
    <row r="3" spans="1:4">
      <c r="A3" s="1">
        <v>2</v>
      </c>
      <c r="B3" s="1"/>
      <c r="C3" s="1"/>
      <c r="D3" s="1"/>
    </row>
    <row r="4" spans="1:4">
      <c r="A4" s="1"/>
      <c r="B4" s="2" t="s">
        <v>53</v>
      </c>
      <c r="C4" s="2" t="s">
        <v>178</v>
      </c>
      <c r="D4" s="2" t="s">
        <v>179</v>
      </c>
    </row>
    <row r="5" spans="1:4">
      <c r="A5" s="1">
        <v>3</v>
      </c>
      <c r="B5" s="1" t="s">
        <v>107</v>
      </c>
      <c r="C5" s="1" t="s">
        <v>175</v>
      </c>
      <c r="D5" s="1" t="s">
        <v>59</v>
      </c>
    </row>
    <row r="6" spans="1:4">
      <c r="A6" s="1"/>
      <c r="B6" s="3" t="s">
        <v>177</v>
      </c>
      <c r="C6" s="3" t="s">
        <v>149</v>
      </c>
      <c r="D6" s="3" t="s">
        <v>89</v>
      </c>
    </row>
    <row r="7" spans="1:4">
      <c r="A7" s="5"/>
      <c r="B7" s="5"/>
      <c r="C7" s="5"/>
      <c r="D7" s="5"/>
    </row>
    <row r="8" spans="1:4">
      <c r="A8" s="5"/>
      <c r="B8" s="5"/>
      <c r="C8" s="5"/>
      <c r="D8" s="5"/>
    </row>
    <row r="9" spans="1:4">
      <c r="A9" s="27" t="s">
        <v>7</v>
      </c>
      <c r="B9" s="72" t="s">
        <v>88</v>
      </c>
      <c r="C9" s="72" t="s">
        <v>176</v>
      </c>
      <c r="D9" s="72" t="s">
        <v>89</v>
      </c>
    </row>
    <row r="10" spans="1:4">
      <c r="A10" s="5"/>
      <c r="B10" s="72"/>
      <c r="C10" s="72"/>
      <c r="D10" s="72"/>
    </row>
    <row r="11" spans="1:4">
      <c r="A11" s="5"/>
      <c r="B11" s="72"/>
      <c r="C11" s="72"/>
      <c r="D11" s="72"/>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26</vt:i4>
      </vt:variant>
    </vt:vector>
  </HeadingPairs>
  <TitlesOfParts>
    <vt:vector size="39" baseType="lpstr">
      <vt:lpstr>Calendario</vt:lpstr>
      <vt:lpstr>Campeonatos de Cantabria</vt:lpstr>
      <vt:lpstr>Optimist</vt:lpstr>
      <vt:lpstr>29er</vt:lpstr>
      <vt:lpstr>420</vt:lpstr>
      <vt:lpstr>Laser 4.7</vt:lpstr>
      <vt:lpstr>Laser Radial</vt:lpstr>
      <vt:lpstr>Snipe</vt:lpstr>
      <vt:lpstr>Vaurien</vt:lpstr>
      <vt:lpstr>Waszp</vt:lpstr>
      <vt:lpstr>RS Feva</vt:lpstr>
      <vt:lpstr>J80</vt:lpstr>
      <vt:lpstr>Crucero</vt:lpstr>
      <vt:lpstr>Calendario!Área_de_impresión</vt:lpstr>
      <vt:lpstr>Calendario10Año</vt:lpstr>
      <vt:lpstr>Calendario10Mes</vt:lpstr>
      <vt:lpstr>Calendario11Año</vt:lpstr>
      <vt:lpstr>Calendario11Mes</vt:lpstr>
      <vt:lpstr>Calendario12Año</vt:lpstr>
      <vt:lpstr>Calendario12Mes</vt:lpstr>
      <vt:lpstr>Calendario1Año</vt:lpstr>
      <vt:lpstr>Calendario1Mes</vt:lpstr>
      <vt:lpstr>Calendario2Año</vt:lpstr>
      <vt:lpstr>Calendario2Mes</vt:lpstr>
      <vt:lpstr>Calendario3Año</vt:lpstr>
      <vt:lpstr>Calendario3Mes</vt:lpstr>
      <vt:lpstr>Calendario4Año</vt:lpstr>
      <vt:lpstr>Calendario4Mes</vt:lpstr>
      <vt:lpstr>Calendario5Año</vt:lpstr>
      <vt:lpstr>Calendario5Mes</vt:lpstr>
      <vt:lpstr>Calendario6Año</vt:lpstr>
      <vt:lpstr>Calendario6Mes</vt:lpstr>
      <vt:lpstr>Calendario7Año</vt:lpstr>
      <vt:lpstr>Calendario7Mes</vt:lpstr>
      <vt:lpstr>Calendario8Año</vt:lpstr>
      <vt:lpstr>Calendario8Mes</vt:lpstr>
      <vt:lpstr>Calendario9Año</vt:lpstr>
      <vt:lpstr>Calendario9Mes</vt:lpstr>
      <vt:lpstr>InicioDeSemana</vt:lpstr>
    </vt:vector>
  </TitlesOfParts>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docencia</dc:creator>
  <cp:lastModifiedBy>FCV</cp:lastModifiedBy>
  <cp:lastPrinted>2021-12-10T18:18:20Z</cp:lastPrinted>
  <dcterms:created xsi:type="dcterms:W3CDTF">2016-07-26T15:53:57Z</dcterms:created>
  <dcterms:modified xsi:type="dcterms:W3CDTF">2022-01-07T11:09:18Z</dcterms:modified>
</cp:coreProperties>
</file>